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75"/>
  </bookViews>
  <sheets>
    <sheet name="Hoja1" sheetId="1" r:id="rId1"/>
  </sheets>
  <definedNames>
    <definedName name="_xlnm._FilterDatabase" localSheetId="0" hidden="1">Hoja1!$A$61:$F$63</definedName>
    <definedName name="_xlnm.Print_Area" localSheetId="0">Hoja1!$A$1:$J$70</definedName>
    <definedName name="_xlnm.Print_Titles" localSheetId="0">Hoja1!$1:$8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0" i="1"/>
  <c r="G10" i="1" s="1"/>
  <c r="J10" i="1" s="1"/>
  <c r="I59" i="1" l="1"/>
  <c r="H59" i="1"/>
  <c r="G59" i="1"/>
  <c r="I13" i="1"/>
  <c r="H13" i="1"/>
  <c r="G13" i="1"/>
  <c r="H11" i="1"/>
  <c r="G11" i="1"/>
  <c r="I11" i="1"/>
  <c r="I15" i="1"/>
  <c r="H15" i="1"/>
  <c r="G15" i="1"/>
  <c r="I17" i="1"/>
  <c r="H17" i="1"/>
  <c r="G17" i="1"/>
  <c r="I18" i="1"/>
  <c r="H18" i="1"/>
  <c r="G18" i="1"/>
  <c r="I14" i="1"/>
  <c r="H14" i="1"/>
  <c r="G14" i="1"/>
  <c r="I12" i="1"/>
  <c r="G20" i="1"/>
  <c r="G21" i="1"/>
  <c r="I27" i="1"/>
  <c r="I29" i="1"/>
  <c r="H30" i="1"/>
  <c r="H31" i="1"/>
  <c r="H32" i="1"/>
  <c r="H33" i="1"/>
  <c r="I34" i="1"/>
  <c r="I35" i="1"/>
  <c r="I36" i="1"/>
  <c r="I37" i="1"/>
  <c r="I39" i="1"/>
  <c r="I40" i="1"/>
  <c r="I41" i="1"/>
  <c r="I42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60" i="1"/>
  <c r="F61" i="1" l="1"/>
  <c r="H20" i="1"/>
  <c r="G12" i="1"/>
  <c r="H21" i="1"/>
  <c r="H27" i="1"/>
  <c r="J36" i="1"/>
  <c r="J40" i="1"/>
  <c r="J37" i="1" l="1"/>
  <c r="J38" i="1"/>
  <c r="J39" i="1"/>
  <c r="H25" i="1" l="1"/>
  <c r="G25" i="1"/>
  <c r="G26" i="1"/>
  <c r="H26" i="1"/>
  <c r="G24" i="1"/>
  <c r="H24" i="1"/>
  <c r="G23" i="1"/>
  <c r="H23" i="1"/>
  <c r="H22" i="1"/>
  <c r="G22" i="1"/>
  <c r="F63" i="1"/>
  <c r="H43" i="1"/>
  <c r="I43" i="1"/>
  <c r="G19" i="1"/>
  <c r="I19" i="1"/>
  <c r="H19" i="1"/>
  <c r="G61" i="1" l="1"/>
  <c r="J35" i="1"/>
  <c r="F62" i="1"/>
  <c r="F65" i="1" s="1"/>
  <c r="J45" i="1"/>
  <c r="J44" i="1"/>
  <c r="J42" i="1"/>
  <c r="J34" i="1"/>
  <c r="J50" i="1"/>
  <c r="J52" i="1"/>
  <c r="J32" i="1"/>
  <c r="J33" i="1"/>
  <c r="J31" i="1"/>
  <c r="J29" i="1"/>
  <c r="H28" i="1"/>
  <c r="J28" i="1" s="1"/>
  <c r="J26" i="1"/>
  <c r="J59" i="1"/>
  <c r="J58" i="1"/>
  <c r="J56" i="1"/>
  <c r="J24" i="1"/>
  <c r="J25" i="1"/>
  <c r="J22" i="1"/>
  <c r="J20" i="1"/>
  <c r="J19" i="1"/>
  <c r="J18" i="1"/>
  <c r="J13" i="1"/>
  <c r="J60" i="1"/>
  <c r="J57" i="1"/>
  <c r="J55" i="1"/>
  <c r="J54" i="1"/>
  <c r="J53" i="1"/>
  <c r="J46" i="1"/>
  <c r="J41" i="1"/>
  <c r="J30" i="1"/>
  <c r="J27" i="1"/>
  <c r="J23" i="1"/>
  <c r="J21" i="1"/>
  <c r="J17" i="1"/>
  <c r="J16" i="1"/>
  <c r="J12" i="1"/>
  <c r="F66" i="1" l="1"/>
  <c r="F68" i="1" s="1"/>
  <c r="G62" i="1"/>
  <c r="G63" i="1"/>
  <c r="J11" i="1"/>
  <c r="J14" i="1"/>
  <c r="J49" i="1"/>
  <c r="J48" i="1"/>
  <c r="J43" i="1"/>
  <c r="J51" i="1"/>
  <c r="J47" i="1"/>
  <c r="I61" i="1"/>
  <c r="H61" i="1"/>
  <c r="J15" i="1"/>
  <c r="G65" i="1" l="1"/>
  <c r="G66" i="1" s="1"/>
  <c r="G68" i="1" s="1"/>
  <c r="G69" i="1" s="1"/>
  <c r="G70" i="1" s="1"/>
  <c r="J61" i="1"/>
  <c r="I62" i="1" l="1"/>
  <c r="H62" i="1"/>
  <c r="J63" i="1" l="1"/>
  <c r="I63" i="1"/>
  <c r="I65" i="1" s="1"/>
  <c r="I66" i="1" s="1"/>
  <c r="I68" i="1" s="1"/>
  <c r="H63" i="1"/>
  <c r="H65" i="1" s="1"/>
  <c r="H66" i="1" s="1"/>
  <c r="H68" i="1" s="1"/>
  <c r="J62" i="1" l="1"/>
  <c r="I69" i="1" l="1"/>
  <c r="I70" i="1" s="1"/>
  <c r="H69" i="1"/>
  <c r="H70" i="1" s="1"/>
  <c r="J65" i="1" l="1"/>
  <c r="J68" i="1" s="1"/>
  <c r="J69" i="1" l="1"/>
  <c r="J66" i="1"/>
</calcChain>
</file>

<file path=xl/sharedStrings.xml><?xml version="1.0" encoding="utf-8"?>
<sst xmlns="http://schemas.openxmlformats.org/spreadsheetml/2006/main" count="175" uniqueCount="133">
  <si>
    <t>CRONOGRAMA VALORIZADO DE OBRA</t>
  </si>
  <si>
    <t>Presupuesto</t>
  </si>
  <si>
    <t>PLAZO DE EJECUCION</t>
  </si>
  <si>
    <t>ITEM</t>
  </si>
  <si>
    <t>DESCRIPCION</t>
  </si>
  <si>
    <t>UND</t>
  </si>
  <si>
    <t>METRADO</t>
  </si>
  <si>
    <t>P.U.</t>
  </si>
  <si>
    <t>PARCIAL</t>
  </si>
  <si>
    <t>TOTAL S/.</t>
  </si>
  <si>
    <t>30 dias</t>
  </si>
  <si>
    <t>01</t>
  </si>
  <si>
    <t>01.01</t>
  </si>
  <si>
    <t>mes</t>
  </si>
  <si>
    <t>01.02</t>
  </si>
  <si>
    <t>glb</t>
  </si>
  <si>
    <t>02</t>
  </si>
  <si>
    <t>02.01</t>
  </si>
  <si>
    <t>und</t>
  </si>
  <si>
    <t>02.02</t>
  </si>
  <si>
    <t>m2</t>
  </si>
  <si>
    <t>03</t>
  </si>
  <si>
    <t>03.01</t>
  </si>
  <si>
    <t>03.02</t>
  </si>
  <si>
    <t>03.03</t>
  </si>
  <si>
    <t>03.04</t>
  </si>
  <si>
    <t>04</t>
  </si>
  <si>
    <t>04.01</t>
  </si>
  <si>
    <t>m3</t>
  </si>
  <si>
    <t>04.02</t>
  </si>
  <si>
    <t>05</t>
  </si>
  <si>
    <t>PAVIMENTO FLEXIBLE</t>
  </si>
  <si>
    <t>05.01</t>
  </si>
  <si>
    <t>05.02</t>
  </si>
  <si>
    <t>06</t>
  </si>
  <si>
    <t>06.01</t>
  </si>
  <si>
    <t>m</t>
  </si>
  <si>
    <t>07</t>
  </si>
  <si>
    <t>07.01</t>
  </si>
  <si>
    <t>COSTO DIRECTO</t>
  </si>
  <si>
    <t>GASTOS GENERALES</t>
  </si>
  <si>
    <t>UTILIDAD</t>
  </si>
  <si>
    <t>SUB-TOTAL</t>
  </si>
  <si>
    <t>IMPUESTO</t>
  </si>
  <si>
    <t>TOTAL A DESEMBOLSAR / MES /S/.</t>
  </si>
  <si>
    <t>PORCENTAJE MENSUAL</t>
  </si>
  <si>
    <t>PORCENTAJE ACUMULADO</t>
  </si>
  <si>
    <t>MES 1</t>
  </si>
  <si>
    <t>MES 2</t>
  </si>
  <si>
    <t>MES 3</t>
  </si>
  <si>
    <t>06.02</t>
  </si>
  <si>
    <t>VEREDAS</t>
  </si>
  <si>
    <t xml:space="preserve">   PINTADO DE PAVIMENTOS (SIMBOLOS Y LETRAS)</t>
  </si>
  <si>
    <t>04.03</t>
  </si>
  <si>
    <t>04.04</t>
  </si>
  <si>
    <t>04.05</t>
  </si>
  <si>
    <t>06.03</t>
  </si>
  <si>
    <t>06.04</t>
  </si>
  <si>
    <t>BERMAS</t>
  </si>
  <si>
    <t>01.03</t>
  </si>
  <si>
    <t>01.04</t>
  </si>
  <si>
    <t>01.05</t>
  </si>
  <si>
    <t>01.06</t>
  </si>
  <si>
    <t>03.05</t>
  </si>
  <si>
    <t>03.06</t>
  </si>
  <si>
    <t>03.07</t>
  </si>
  <si>
    <t>03.08</t>
  </si>
  <si>
    <t>04.06</t>
  </si>
  <si>
    <t>04.07</t>
  </si>
  <si>
    <t>04.08</t>
  </si>
  <si>
    <t>04.09</t>
  </si>
  <si>
    <t>05.03</t>
  </si>
  <si>
    <t>05.04</t>
  </si>
  <si>
    <t>07.02</t>
  </si>
  <si>
    <t>07.03</t>
  </si>
  <si>
    <t>07.04</t>
  </si>
  <si>
    <t>07.05</t>
  </si>
  <si>
    <t>07.06</t>
  </si>
  <si>
    <t>07.07</t>
  </si>
  <si>
    <t>07.08</t>
  </si>
  <si>
    <t>08</t>
  </si>
  <si>
    <t>08.01</t>
  </si>
  <si>
    <t>08.02</t>
  </si>
  <si>
    <t xml:space="preserve">OBRAS PROVISIONALES </t>
  </si>
  <si>
    <t xml:space="preserve">   CARTEL DE OBRA DE 3.60 X 8.50 M</t>
  </si>
  <si>
    <t xml:space="preserve">   ALMACEN OFICINA Y CASETA PROVICIONAL DE OBRA</t>
  </si>
  <si>
    <t xml:space="preserve">   MOVILIZACIÓN Y DESMOVILIZACIÓN DE EQUIPOS </t>
  </si>
  <si>
    <t xml:space="preserve">   MATENIMIENTO DE TRANSITO Y SEGURIDAD VIAL</t>
  </si>
  <si>
    <t xml:space="preserve">   TRAZO Y REPLANTEO</t>
  </si>
  <si>
    <t xml:space="preserve">   LIMPIEZA GENERAL DE LA OBRA</t>
  </si>
  <si>
    <t>SEGURIDAD Y SALUD EN OBRA</t>
  </si>
  <si>
    <t xml:space="preserve">   ELABORACIÓN, IMPLEMENTACIÓN Y ADMINISTRACIÓN DEL PLAN DE SEGURIDAD Y SALUD EN EL TRABAJO </t>
  </si>
  <si>
    <t xml:space="preserve">   EQUIPOS DE PROTECCION INDIVIDUAL</t>
  </si>
  <si>
    <t>MOVIMIENTO DE TIERRA</t>
  </si>
  <si>
    <t xml:space="preserve">   DEMOLICION DE VEREDA DE 0.10 m</t>
  </si>
  <si>
    <t xml:space="preserve">   DEMOLICION DE PAVIMENTO DE CONCRETO</t>
  </si>
  <si>
    <t xml:space="preserve">   DEMOLICION DE PAVIMENTO ASFALTICO</t>
  </si>
  <si>
    <t xml:space="preserve">   EXCAVACION  A NIVEL DE SUBRASANTE EN VEREDAS</t>
  </si>
  <si>
    <t xml:space="preserve">   EXCAVACION A NIVEL DE SUBRASANTE EN PISTAS</t>
  </si>
  <si>
    <t xml:space="preserve">   EXCAVACION A NIVEL DE SUBRASANTE EN AREA DE ESTACIONAMIENTO</t>
  </si>
  <si>
    <t xml:space="preserve">   EXCAVACION  A NIVEL DE SUBRASANTE EN AREA DE JARDINES MANUAL</t>
  </si>
  <si>
    <t xml:space="preserve">   ELIMINACION DE MATERIAL EXCEDENTE, D=15KM</t>
  </si>
  <si>
    <t xml:space="preserve">   CONFORMACIÓN Y COMPACTACION DE SUBRASANTE EN VEREDAS, EQUIPO</t>
  </si>
  <si>
    <t xml:space="preserve">   BASE DE AFIMARDO H = 0.10 m</t>
  </si>
  <si>
    <t xml:space="preserve">   VEREDA DE CONCRETO  F'C=175 KG/CM2, E=0.10 M</t>
  </si>
  <si>
    <t xml:space="preserve">   ENCOFRADO Y DESENCOFRADO EN VEREDAS</t>
  </si>
  <si>
    <t xml:space="preserve">   SARDINEL DE VEREDAS F'C=175KG/CM2 </t>
  </si>
  <si>
    <t xml:space="preserve">   CURADO CON ADITIVO QUIMICO EN CONCRETO</t>
  </si>
  <si>
    <t xml:space="preserve">   JUNTAS ASFÁLTICAS A 4 M</t>
  </si>
  <si>
    <t xml:space="preserve">   NIVELACIÓN DE CAJAS DE AGUA </t>
  </si>
  <si>
    <t xml:space="preserve">   NIVELACIÓN DE CAJAS DE DESAGUE</t>
  </si>
  <si>
    <t xml:space="preserve">   CONFORMACIÓN Y COMPACTACIÓN DE SUBRASANTE</t>
  </si>
  <si>
    <t xml:space="preserve">   BASE DE AFIMARDO H = 0.20 m</t>
  </si>
  <si>
    <t xml:space="preserve">   IMPRIMACION ASFALTICA</t>
  </si>
  <si>
    <t xml:space="preserve">   CARPETA ASFÁLTICA EN CALIENTE DE 2"</t>
  </si>
  <si>
    <t>AREA VERDES</t>
  </si>
  <si>
    <t xml:space="preserve">   PREPARACION DE TERRENO EN AREA VERDE (INCLUYE TIERRA DE CHACRA)</t>
  </si>
  <si>
    <t xml:space="preserve">   GRASS AMERICANO EN CHAMPA</t>
  </si>
  <si>
    <t xml:space="preserve">   PLANTONES, H=3.00M</t>
  </si>
  <si>
    <t xml:space="preserve">   SARDINEL PERALTADO</t>
  </si>
  <si>
    <t xml:space="preserve">   SUB-BASE GRANULAR E=15CM</t>
  </si>
  <si>
    <t xml:space="preserve">   BASE DE AFIMARDO H=0.20 m</t>
  </si>
  <si>
    <t xml:space="preserve">   PINTADO DE PAVIMENTOS (LINEA CONTINUA)</t>
  </si>
  <si>
    <t xml:space="preserve">   PINTADO DE PAVIMENTOS (LINEA DISCONTINUA)</t>
  </si>
  <si>
    <t xml:space="preserve">   NIVELACIÓN DE BUZONES</t>
  </si>
  <si>
    <t>IMPACTO AMBIENTAL</t>
  </si>
  <si>
    <t xml:space="preserve">   MITIGACION DE IMPACTO AMBIENTAL</t>
  </si>
  <si>
    <t xml:space="preserve">   LIMPIEZA DE OBRA FINAL </t>
  </si>
  <si>
    <t>07.10</t>
  </si>
  <si>
    <t>VJE</t>
  </si>
  <si>
    <t>“MEJORAMIENTO DE LAS CALLES  HUASCAR 1-2-3-4-5-6, ATAHUALPA 3-4-5-6, CAHUIDE 4-5-6-7, 8 DE OCTUBRE 1, CACERES 1, 7 DE JUNIO 1, VICTOR FAJARDO 11-12, MIGUEL GRAU 10-11-12, ALFONSO UGARTE 9-10-11-12, ZARUMILLA 3-4-5-6, WASHINGTON 2-3-4-5-6, BELISARIO SUAREZ 1-2 - PERLA BAJA, DISTRITO DE LA PERLA – CALLAO - CALLAO, SEGUNDA ETAPA”</t>
  </si>
  <si>
    <t>90 DIAS</t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</si>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</sst>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S/.&quot;\ #,##0.00;[Red]&quot;S/.&quot;\ \-#,##0.00"/>
    <numFmt numFmtId="164" formatCode="mmmm\-yyyy"/>
    <numFmt numFmtId="165" formatCode="#,##0.00_);\-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9"/>
      <color indexed="10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8"/>
      <color indexed="72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u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" fontId="6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9" fontId="7" fillId="0" borderId="0" xfId="0" applyNumberFormat="1" applyFont="1" applyFill="1"/>
    <xf numFmtId="164" fontId="2" fillId="0" borderId="0" xfId="0" applyNumberFormat="1" applyFont="1" applyFill="1"/>
    <xf numFmtId="0" fontId="8" fillId="0" borderId="0" xfId="0" applyFont="1" applyFill="1" applyBorder="1"/>
    <xf numFmtId="8" fontId="0" fillId="0" borderId="0" xfId="0" applyNumberFormat="1" applyFill="1" applyBorder="1"/>
    <xf numFmtId="164" fontId="7" fillId="2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4" fontId="12" fillId="0" borderId="0" xfId="0" applyNumberFormat="1" applyFont="1" applyFill="1"/>
    <xf numFmtId="0" fontId="12" fillId="0" borderId="0" xfId="0" applyFont="1" applyFill="1"/>
    <xf numFmtId="4" fontId="11" fillId="0" borderId="0" xfId="0" applyNumberFormat="1" applyFont="1" applyFill="1"/>
    <xf numFmtId="0" fontId="11" fillId="0" borderId="0" xfId="0" applyFont="1" applyFill="1"/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4" fontId="10" fillId="0" borderId="1" xfId="0" applyNumberFormat="1" applyFont="1" applyBorder="1"/>
    <xf numFmtId="4" fontId="11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4" fontId="14" fillId="0" borderId="1" xfId="0" applyNumberFormat="1" applyFont="1" applyBorder="1" applyAlignment="1" applyProtection="1">
      <alignment vertical="center"/>
      <protection locked="0"/>
    </xf>
    <xf numFmtId="4" fontId="13" fillId="0" borderId="1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11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/>
    <xf numFmtId="4" fontId="11" fillId="0" borderId="1" xfId="0" applyNumberFormat="1" applyFont="1" applyFill="1" applyBorder="1"/>
    <xf numFmtId="0" fontId="15" fillId="0" borderId="1" xfId="0" applyFont="1" applyFill="1" applyBorder="1"/>
    <xf numFmtId="10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/>
    <xf numFmtId="4" fontId="17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/>
    <xf numFmtId="0" fontId="15" fillId="0" borderId="1" xfId="0" applyFont="1" applyBorder="1" applyAlignment="1">
      <alignment horizontal="right" vertical="center"/>
    </xf>
    <xf numFmtId="4" fontId="15" fillId="0" borderId="1" xfId="0" applyNumberFormat="1" applyFont="1" applyFill="1" applyBorder="1"/>
    <xf numFmtId="4" fontId="17" fillId="0" borderId="1" xfId="0" applyNumberFormat="1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center"/>
    </xf>
    <xf numFmtId="10" fontId="15" fillId="0" borderId="1" xfId="1" applyNumberFormat="1" applyFont="1" applyFill="1" applyBorder="1"/>
    <xf numFmtId="1" fontId="11" fillId="0" borderId="1" xfId="0" applyNumberFormat="1" applyFont="1" applyFill="1" applyBorder="1"/>
    <xf numFmtId="1" fontId="12" fillId="0" borderId="1" xfId="0" applyNumberFormat="1" applyFont="1" applyFill="1" applyBorder="1" applyAlignment="1">
      <alignment horizontal="center"/>
    </xf>
    <xf numFmtId="10" fontId="11" fillId="0" borderId="1" xfId="1" applyNumberFormat="1" applyFont="1" applyFill="1" applyBorder="1"/>
    <xf numFmtId="4" fontId="18" fillId="0" borderId="1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8" fillId="0" borderId="0" xfId="0" applyNumberFormat="1" applyFont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72"/>
  <sheetViews>
    <sheetView showZeros="0" tabSelected="1" view="pageBreakPreview" topLeftCell="C47" zoomScale="90" zoomScaleNormal="100" zoomScaleSheetLayoutView="90" workbookViewId="0">
      <selection activeCell="F43" sqref="F43"/>
    </sheetView>
  </sheetViews>
  <sheetFormatPr baseColWidth="10" defaultRowHeight="12.75" x14ac:dyDescent="0.2"/>
  <cols>
    <col min="1" max="1" width="13.7109375" style="17" customWidth="1"/>
    <col min="2" max="2" width="75.42578125" style="2" customWidth="1"/>
    <col min="3" max="3" width="12.140625" style="3" customWidth="1"/>
    <col min="4" max="4" width="12.85546875" style="1" bestFit="1" customWidth="1"/>
    <col min="5" max="5" width="10.5703125" style="1" customWidth="1"/>
    <col min="6" max="6" width="17" style="1" customWidth="1"/>
    <col min="7" max="9" width="18.28515625" style="1" customWidth="1"/>
    <col min="10" max="10" width="16.7109375" style="1" customWidth="1"/>
    <col min="11" max="35" width="11.7109375" style="1" customWidth="1"/>
    <col min="36" max="253" width="11.42578125" style="2"/>
    <col min="254" max="254" width="13.7109375" style="2" customWidth="1"/>
    <col min="255" max="255" width="75.42578125" style="2" customWidth="1"/>
    <col min="256" max="256" width="9" style="2" customWidth="1"/>
    <col min="257" max="257" width="12.85546875" style="2" bestFit="1" customWidth="1"/>
    <col min="258" max="258" width="10.5703125" style="2" customWidth="1"/>
    <col min="259" max="259" width="17" style="2" customWidth="1"/>
    <col min="260" max="260" width="18.28515625" style="2" customWidth="1"/>
    <col min="261" max="261" width="17.7109375" style="2" customWidth="1"/>
    <col min="262" max="262" width="16.7109375" style="2" customWidth="1"/>
    <col min="263" max="263" width="11" style="2" customWidth="1"/>
    <col min="264" max="264" width="1.28515625" style="2" customWidth="1"/>
    <col min="265" max="265" width="14.85546875" style="2" customWidth="1"/>
    <col min="266" max="291" width="11.7109375" style="2" customWidth="1"/>
    <col min="292" max="509" width="11.42578125" style="2"/>
    <col min="510" max="510" width="13.7109375" style="2" customWidth="1"/>
    <col min="511" max="511" width="75.42578125" style="2" customWidth="1"/>
    <col min="512" max="512" width="9" style="2" customWidth="1"/>
    <col min="513" max="513" width="12.85546875" style="2" bestFit="1" customWidth="1"/>
    <col min="514" max="514" width="10.5703125" style="2" customWidth="1"/>
    <col min="515" max="515" width="17" style="2" customWidth="1"/>
    <col min="516" max="516" width="18.28515625" style="2" customWidth="1"/>
    <col min="517" max="517" width="17.7109375" style="2" customWidth="1"/>
    <col min="518" max="518" width="16.7109375" style="2" customWidth="1"/>
    <col min="519" max="519" width="11" style="2" customWidth="1"/>
    <col min="520" max="520" width="1.28515625" style="2" customWidth="1"/>
    <col min="521" max="521" width="14.85546875" style="2" customWidth="1"/>
    <col min="522" max="547" width="11.7109375" style="2" customWidth="1"/>
    <col min="548" max="765" width="11.42578125" style="2"/>
    <col min="766" max="766" width="13.7109375" style="2" customWidth="1"/>
    <col min="767" max="767" width="75.42578125" style="2" customWidth="1"/>
    <col min="768" max="768" width="9" style="2" customWidth="1"/>
    <col min="769" max="769" width="12.85546875" style="2" bestFit="1" customWidth="1"/>
    <col min="770" max="770" width="10.5703125" style="2" customWidth="1"/>
    <col min="771" max="771" width="17" style="2" customWidth="1"/>
    <col min="772" max="772" width="18.28515625" style="2" customWidth="1"/>
    <col min="773" max="773" width="17.7109375" style="2" customWidth="1"/>
    <col min="774" max="774" width="16.7109375" style="2" customWidth="1"/>
    <col min="775" max="775" width="11" style="2" customWidth="1"/>
    <col min="776" max="776" width="1.28515625" style="2" customWidth="1"/>
    <col min="777" max="777" width="14.85546875" style="2" customWidth="1"/>
    <col min="778" max="803" width="11.7109375" style="2" customWidth="1"/>
    <col min="804" max="1021" width="11.42578125" style="2"/>
    <col min="1022" max="1022" width="13.7109375" style="2" customWidth="1"/>
    <col min="1023" max="1023" width="75.42578125" style="2" customWidth="1"/>
    <col min="1024" max="1024" width="9" style="2" customWidth="1"/>
    <col min="1025" max="1025" width="12.85546875" style="2" bestFit="1" customWidth="1"/>
    <col min="1026" max="1026" width="10.5703125" style="2" customWidth="1"/>
    <col min="1027" max="1027" width="17" style="2" customWidth="1"/>
    <col min="1028" max="1028" width="18.28515625" style="2" customWidth="1"/>
    <col min="1029" max="1029" width="17.7109375" style="2" customWidth="1"/>
    <col min="1030" max="1030" width="16.7109375" style="2" customWidth="1"/>
    <col min="1031" max="1031" width="11" style="2" customWidth="1"/>
    <col min="1032" max="1032" width="1.28515625" style="2" customWidth="1"/>
    <col min="1033" max="1033" width="14.85546875" style="2" customWidth="1"/>
    <col min="1034" max="1059" width="11.7109375" style="2" customWidth="1"/>
    <col min="1060" max="1277" width="11.42578125" style="2"/>
    <col min="1278" max="1278" width="13.7109375" style="2" customWidth="1"/>
    <col min="1279" max="1279" width="75.42578125" style="2" customWidth="1"/>
    <col min="1280" max="1280" width="9" style="2" customWidth="1"/>
    <col min="1281" max="1281" width="12.85546875" style="2" bestFit="1" customWidth="1"/>
    <col min="1282" max="1282" width="10.5703125" style="2" customWidth="1"/>
    <col min="1283" max="1283" width="17" style="2" customWidth="1"/>
    <col min="1284" max="1284" width="18.28515625" style="2" customWidth="1"/>
    <col min="1285" max="1285" width="17.7109375" style="2" customWidth="1"/>
    <col min="1286" max="1286" width="16.7109375" style="2" customWidth="1"/>
    <col min="1287" max="1287" width="11" style="2" customWidth="1"/>
    <col min="1288" max="1288" width="1.28515625" style="2" customWidth="1"/>
    <col min="1289" max="1289" width="14.85546875" style="2" customWidth="1"/>
    <col min="1290" max="1315" width="11.7109375" style="2" customWidth="1"/>
    <col min="1316" max="1533" width="11.42578125" style="2"/>
    <col min="1534" max="1534" width="13.7109375" style="2" customWidth="1"/>
    <col min="1535" max="1535" width="75.42578125" style="2" customWidth="1"/>
    <col min="1536" max="1536" width="9" style="2" customWidth="1"/>
    <col min="1537" max="1537" width="12.85546875" style="2" bestFit="1" customWidth="1"/>
    <col min="1538" max="1538" width="10.5703125" style="2" customWidth="1"/>
    <col min="1539" max="1539" width="17" style="2" customWidth="1"/>
    <col min="1540" max="1540" width="18.28515625" style="2" customWidth="1"/>
    <col min="1541" max="1541" width="17.7109375" style="2" customWidth="1"/>
    <col min="1542" max="1542" width="16.7109375" style="2" customWidth="1"/>
    <col min="1543" max="1543" width="11" style="2" customWidth="1"/>
    <col min="1544" max="1544" width="1.28515625" style="2" customWidth="1"/>
    <col min="1545" max="1545" width="14.85546875" style="2" customWidth="1"/>
    <col min="1546" max="1571" width="11.7109375" style="2" customWidth="1"/>
    <col min="1572" max="1789" width="11.42578125" style="2"/>
    <col min="1790" max="1790" width="13.7109375" style="2" customWidth="1"/>
    <col min="1791" max="1791" width="75.42578125" style="2" customWidth="1"/>
    <col min="1792" max="1792" width="9" style="2" customWidth="1"/>
    <col min="1793" max="1793" width="12.85546875" style="2" bestFit="1" customWidth="1"/>
    <col min="1794" max="1794" width="10.5703125" style="2" customWidth="1"/>
    <col min="1795" max="1795" width="17" style="2" customWidth="1"/>
    <col min="1796" max="1796" width="18.28515625" style="2" customWidth="1"/>
    <col min="1797" max="1797" width="17.7109375" style="2" customWidth="1"/>
    <col min="1798" max="1798" width="16.7109375" style="2" customWidth="1"/>
    <col min="1799" max="1799" width="11" style="2" customWidth="1"/>
    <col min="1800" max="1800" width="1.28515625" style="2" customWidth="1"/>
    <col min="1801" max="1801" width="14.85546875" style="2" customWidth="1"/>
    <col min="1802" max="1827" width="11.7109375" style="2" customWidth="1"/>
    <col min="1828" max="2045" width="11.42578125" style="2"/>
    <col min="2046" max="2046" width="13.7109375" style="2" customWidth="1"/>
    <col min="2047" max="2047" width="75.42578125" style="2" customWidth="1"/>
    <col min="2048" max="2048" width="9" style="2" customWidth="1"/>
    <col min="2049" max="2049" width="12.85546875" style="2" bestFit="1" customWidth="1"/>
    <col min="2050" max="2050" width="10.5703125" style="2" customWidth="1"/>
    <col min="2051" max="2051" width="17" style="2" customWidth="1"/>
    <col min="2052" max="2052" width="18.28515625" style="2" customWidth="1"/>
    <col min="2053" max="2053" width="17.7109375" style="2" customWidth="1"/>
    <col min="2054" max="2054" width="16.7109375" style="2" customWidth="1"/>
    <col min="2055" max="2055" width="11" style="2" customWidth="1"/>
    <col min="2056" max="2056" width="1.28515625" style="2" customWidth="1"/>
    <col min="2057" max="2057" width="14.85546875" style="2" customWidth="1"/>
    <col min="2058" max="2083" width="11.7109375" style="2" customWidth="1"/>
    <col min="2084" max="2301" width="11.42578125" style="2"/>
    <col min="2302" max="2302" width="13.7109375" style="2" customWidth="1"/>
    <col min="2303" max="2303" width="75.42578125" style="2" customWidth="1"/>
    <col min="2304" max="2304" width="9" style="2" customWidth="1"/>
    <col min="2305" max="2305" width="12.85546875" style="2" bestFit="1" customWidth="1"/>
    <col min="2306" max="2306" width="10.5703125" style="2" customWidth="1"/>
    <col min="2307" max="2307" width="17" style="2" customWidth="1"/>
    <col min="2308" max="2308" width="18.28515625" style="2" customWidth="1"/>
    <col min="2309" max="2309" width="17.7109375" style="2" customWidth="1"/>
    <col min="2310" max="2310" width="16.7109375" style="2" customWidth="1"/>
    <col min="2311" max="2311" width="11" style="2" customWidth="1"/>
    <col min="2312" max="2312" width="1.28515625" style="2" customWidth="1"/>
    <col min="2313" max="2313" width="14.85546875" style="2" customWidth="1"/>
    <col min="2314" max="2339" width="11.7109375" style="2" customWidth="1"/>
    <col min="2340" max="2557" width="11.42578125" style="2"/>
    <col min="2558" max="2558" width="13.7109375" style="2" customWidth="1"/>
    <col min="2559" max="2559" width="75.42578125" style="2" customWidth="1"/>
    <col min="2560" max="2560" width="9" style="2" customWidth="1"/>
    <col min="2561" max="2561" width="12.85546875" style="2" bestFit="1" customWidth="1"/>
    <col min="2562" max="2562" width="10.5703125" style="2" customWidth="1"/>
    <col min="2563" max="2563" width="17" style="2" customWidth="1"/>
    <col min="2564" max="2564" width="18.28515625" style="2" customWidth="1"/>
    <col min="2565" max="2565" width="17.7109375" style="2" customWidth="1"/>
    <col min="2566" max="2566" width="16.7109375" style="2" customWidth="1"/>
    <col min="2567" max="2567" width="11" style="2" customWidth="1"/>
    <col min="2568" max="2568" width="1.28515625" style="2" customWidth="1"/>
    <col min="2569" max="2569" width="14.85546875" style="2" customWidth="1"/>
    <col min="2570" max="2595" width="11.7109375" style="2" customWidth="1"/>
    <col min="2596" max="2813" width="11.42578125" style="2"/>
    <col min="2814" max="2814" width="13.7109375" style="2" customWidth="1"/>
    <col min="2815" max="2815" width="75.42578125" style="2" customWidth="1"/>
    <col min="2816" max="2816" width="9" style="2" customWidth="1"/>
    <col min="2817" max="2817" width="12.85546875" style="2" bestFit="1" customWidth="1"/>
    <col min="2818" max="2818" width="10.5703125" style="2" customWidth="1"/>
    <col min="2819" max="2819" width="17" style="2" customWidth="1"/>
    <col min="2820" max="2820" width="18.28515625" style="2" customWidth="1"/>
    <col min="2821" max="2821" width="17.7109375" style="2" customWidth="1"/>
    <col min="2822" max="2822" width="16.7109375" style="2" customWidth="1"/>
    <col min="2823" max="2823" width="11" style="2" customWidth="1"/>
    <col min="2824" max="2824" width="1.28515625" style="2" customWidth="1"/>
    <col min="2825" max="2825" width="14.85546875" style="2" customWidth="1"/>
    <col min="2826" max="2851" width="11.7109375" style="2" customWidth="1"/>
    <col min="2852" max="3069" width="11.42578125" style="2"/>
    <col min="3070" max="3070" width="13.7109375" style="2" customWidth="1"/>
    <col min="3071" max="3071" width="75.42578125" style="2" customWidth="1"/>
    <col min="3072" max="3072" width="9" style="2" customWidth="1"/>
    <col min="3073" max="3073" width="12.85546875" style="2" bestFit="1" customWidth="1"/>
    <col min="3074" max="3074" width="10.5703125" style="2" customWidth="1"/>
    <col min="3075" max="3075" width="17" style="2" customWidth="1"/>
    <col min="3076" max="3076" width="18.28515625" style="2" customWidth="1"/>
    <col min="3077" max="3077" width="17.7109375" style="2" customWidth="1"/>
    <col min="3078" max="3078" width="16.7109375" style="2" customWidth="1"/>
    <col min="3079" max="3079" width="11" style="2" customWidth="1"/>
    <col min="3080" max="3080" width="1.28515625" style="2" customWidth="1"/>
    <col min="3081" max="3081" width="14.85546875" style="2" customWidth="1"/>
    <col min="3082" max="3107" width="11.7109375" style="2" customWidth="1"/>
    <col min="3108" max="3325" width="11.42578125" style="2"/>
    <col min="3326" max="3326" width="13.7109375" style="2" customWidth="1"/>
    <col min="3327" max="3327" width="75.42578125" style="2" customWidth="1"/>
    <col min="3328" max="3328" width="9" style="2" customWidth="1"/>
    <col min="3329" max="3329" width="12.85546875" style="2" bestFit="1" customWidth="1"/>
    <col min="3330" max="3330" width="10.5703125" style="2" customWidth="1"/>
    <col min="3331" max="3331" width="17" style="2" customWidth="1"/>
    <col min="3332" max="3332" width="18.28515625" style="2" customWidth="1"/>
    <col min="3333" max="3333" width="17.7109375" style="2" customWidth="1"/>
    <col min="3334" max="3334" width="16.7109375" style="2" customWidth="1"/>
    <col min="3335" max="3335" width="11" style="2" customWidth="1"/>
    <col min="3336" max="3336" width="1.28515625" style="2" customWidth="1"/>
    <col min="3337" max="3337" width="14.85546875" style="2" customWidth="1"/>
    <col min="3338" max="3363" width="11.7109375" style="2" customWidth="1"/>
    <col min="3364" max="3581" width="11.42578125" style="2"/>
    <col min="3582" max="3582" width="13.7109375" style="2" customWidth="1"/>
    <col min="3583" max="3583" width="75.42578125" style="2" customWidth="1"/>
    <col min="3584" max="3584" width="9" style="2" customWidth="1"/>
    <col min="3585" max="3585" width="12.85546875" style="2" bestFit="1" customWidth="1"/>
    <col min="3586" max="3586" width="10.5703125" style="2" customWidth="1"/>
    <col min="3587" max="3587" width="17" style="2" customWidth="1"/>
    <col min="3588" max="3588" width="18.28515625" style="2" customWidth="1"/>
    <col min="3589" max="3589" width="17.7109375" style="2" customWidth="1"/>
    <col min="3590" max="3590" width="16.7109375" style="2" customWidth="1"/>
    <col min="3591" max="3591" width="11" style="2" customWidth="1"/>
    <col min="3592" max="3592" width="1.28515625" style="2" customWidth="1"/>
    <col min="3593" max="3593" width="14.85546875" style="2" customWidth="1"/>
    <col min="3594" max="3619" width="11.7109375" style="2" customWidth="1"/>
    <col min="3620" max="3837" width="11.42578125" style="2"/>
    <col min="3838" max="3838" width="13.7109375" style="2" customWidth="1"/>
    <col min="3839" max="3839" width="75.42578125" style="2" customWidth="1"/>
    <col min="3840" max="3840" width="9" style="2" customWidth="1"/>
    <col min="3841" max="3841" width="12.85546875" style="2" bestFit="1" customWidth="1"/>
    <col min="3842" max="3842" width="10.5703125" style="2" customWidth="1"/>
    <col min="3843" max="3843" width="17" style="2" customWidth="1"/>
    <col min="3844" max="3844" width="18.28515625" style="2" customWidth="1"/>
    <col min="3845" max="3845" width="17.7109375" style="2" customWidth="1"/>
    <col min="3846" max="3846" width="16.7109375" style="2" customWidth="1"/>
    <col min="3847" max="3847" width="11" style="2" customWidth="1"/>
    <col min="3848" max="3848" width="1.28515625" style="2" customWidth="1"/>
    <col min="3849" max="3849" width="14.85546875" style="2" customWidth="1"/>
    <col min="3850" max="3875" width="11.7109375" style="2" customWidth="1"/>
    <col min="3876" max="4093" width="11.42578125" style="2"/>
    <col min="4094" max="4094" width="13.7109375" style="2" customWidth="1"/>
    <col min="4095" max="4095" width="75.42578125" style="2" customWidth="1"/>
    <col min="4096" max="4096" width="9" style="2" customWidth="1"/>
    <col min="4097" max="4097" width="12.85546875" style="2" bestFit="1" customWidth="1"/>
    <col min="4098" max="4098" width="10.5703125" style="2" customWidth="1"/>
    <col min="4099" max="4099" width="17" style="2" customWidth="1"/>
    <col min="4100" max="4100" width="18.28515625" style="2" customWidth="1"/>
    <col min="4101" max="4101" width="17.7109375" style="2" customWidth="1"/>
    <col min="4102" max="4102" width="16.7109375" style="2" customWidth="1"/>
    <col min="4103" max="4103" width="11" style="2" customWidth="1"/>
    <col min="4104" max="4104" width="1.28515625" style="2" customWidth="1"/>
    <col min="4105" max="4105" width="14.85546875" style="2" customWidth="1"/>
    <col min="4106" max="4131" width="11.7109375" style="2" customWidth="1"/>
    <col min="4132" max="4349" width="11.42578125" style="2"/>
    <col min="4350" max="4350" width="13.7109375" style="2" customWidth="1"/>
    <col min="4351" max="4351" width="75.42578125" style="2" customWidth="1"/>
    <col min="4352" max="4352" width="9" style="2" customWidth="1"/>
    <col min="4353" max="4353" width="12.85546875" style="2" bestFit="1" customWidth="1"/>
    <col min="4354" max="4354" width="10.5703125" style="2" customWidth="1"/>
    <col min="4355" max="4355" width="17" style="2" customWidth="1"/>
    <col min="4356" max="4356" width="18.28515625" style="2" customWidth="1"/>
    <col min="4357" max="4357" width="17.7109375" style="2" customWidth="1"/>
    <col min="4358" max="4358" width="16.7109375" style="2" customWidth="1"/>
    <col min="4359" max="4359" width="11" style="2" customWidth="1"/>
    <col min="4360" max="4360" width="1.28515625" style="2" customWidth="1"/>
    <col min="4361" max="4361" width="14.85546875" style="2" customWidth="1"/>
    <col min="4362" max="4387" width="11.7109375" style="2" customWidth="1"/>
    <col min="4388" max="4605" width="11.42578125" style="2"/>
    <col min="4606" max="4606" width="13.7109375" style="2" customWidth="1"/>
    <col min="4607" max="4607" width="75.42578125" style="2" customWidth="1"/>
    <col min="4608" max="4608" width="9" style="2" customWidth="1"/>
    <col min="4609" max="4609" width="12.85546875" style="2" bestFit="1" customWidth="1"/>
    <col min="4610" max="4610" width="10.5703125" style="2" customWidth="1"/>
    <col min="4611" max="4611" width="17" style="2" customWidth="1"/>
    <col min="4612" max="4612" width="18.28515625" style="2" customWidth="1"/>
    <col min="4613" max="4613" width="17.7109375" style="2" customWidth="1"/>
    <col min="4614" max="4614" width="16.7109375" style="2" customWidth="1"/>
    <col min="4615" max="4615" width="11" style="2" customWidth="1"/>
    <col min="4616" max="4616" width="1.28515625" style="2" customWidth="1"/>
    <col min="4617" max="4617" width="14.85546875" style="2" customWidth="1"/>
    <col min="4618" max="4643" width="11.7109375" style="2" customWidth="1"/>
    <col min="4644" max="4861" width="11.42578125" style="2"/>
    <col min="4862" max="4862" width="13.7109375" style="2" customWidth="1"/>
    <col min="4863" max="4863" width="75.42578125" style="2" customWidth="1"/>
    <col min="4864" max="4864" width="9" style="2" customWidth="1"/>
    <col min="4865" max="4865" width="12.85546875" style="2" bestFit="1" customWidth="1"/>
    <col min="4866" max="4866" width="10.5703125" style="2" customWidth="1"/>
    <col min="4867" max="4867" width="17" style="2" customWidth="1"/>
    <col min="4868" max="4868" width="18.28515625" style="2" customWidth="1"/>
    <col min="4869" max="4869" width="17.7109375" style="2" customWidth="1"/>
    <col min="4870" max="4870" width="16.7109375" style="2" customWidth="1"/>
    <col min="4871" max="4871" width="11" style="2" customWidth="1"/>
    <col min="4872" max="4872" width="1.28515625" style="2" customWidth="1"/>
    <col min="4873" max="4873" width="14.85546875" style="2" customWidth="1"/>
    <col min="4874" max="4899" width="11.7109375" style="2" customWidth="1"/>
    <col min="4900" max="5117" width="11.42578125" style="2"/>
    <col min="5118" max="5118" width="13.7109375" style="2" customWidth="1"/>
    <col min="5119" max="5119" width="75.42578125" style="2" customWidth="1"/>
    <col min="5120" max="5120" width="9" style="2" customWidth="1"/>
    <col min="5121" max="5121" width="12.85546875" style="2" bestFit="1" customWidth="1"/>
    <col min="5122" max="5122" width="10.5703125" style="2" customWidth="1"/>
    <col min="5123" max="5123" width="17" style="2" customWidth="1"/>
    <col min="5124" max="5124" width="18.28515625" style="2" customWidth="1"/>
    <col min="5125" max="5125" width="17.7109375" style="2" customWidth="1"/>
    <col min="5126" max="5126" width="16.7109375" style="2" customWidth="1"/>
    <col min="5127" max="5127" width="11" style="2" customWidth="1"/>
    <col min="5128" max="5128" width="1.28515625" style="2" customWidth="1"/>
    <col min="5129" max="5129" width="14.85546875" style="2" customWidth="1"/>
    <col min="5130" max="5155" width="11.7109375" style="2" customWidth="1"/>
    <col min="5156" max="5373" width="11.42578125" style="2"/>
    <col min="5374" max="5374" width="13.7109375" style="2" customWidth="1"/>
    <col min="5375" max="5375" width="75.42578125" style="2" customWidth="1"/>
    <col min="5376" max="5376" width="9" style="2" customWidth="1"/>
    <col min="5377" max="5377" width="12.85546875" style="2" bestFit="1" customWidth="1"/>
    <col min="5378" max="5378" width="10.5703125" style="2" customWidth="1"/>
    <col min="5379" max="5379" width="17" style="2" customWidth="1"/>
    <col min="5380" max="5380" width="18.28515625" style="2" customWidth="1"/>
    <col min="5381" max="5381" width="17.7109375" style="2" customWidth="1"/>
    <col min="5382" max="5382" width="16.7109375" style="2" customWidth="1"/>
    <col min="5383" max="5383" width="11" style="2" customWidth="1"/>
    <col min="5384" max="5384" width="1.28515625" style="2" customWidth="1"/>
    <col min="5385" max="5385" width="14.85546875" style="2" customWidth="1"/>
    <col min="5386" max="5411" width="11.7109375" style="2" customWidth="1"/>
    <col min="5412" max="5629" width="11.42578125" style="2"/>
    <col min="5630" max="5630" width="13.7109375" style="2" customWidth="1"/>
    <col min="5631" max="5631" width="75.42578125" style="2" customWidth="1"/>
    <col min="5632" max="5632" width="9" style="2" customWidth="1"/>
    <col min="5633" max="5633" width="12.85546875" style="2" bestFit="1" customWidth="1"/>
    <col min="5634" max="5634" width="10.5703125" style="2" customWidth="1"/>
    <col min="5635" max="5635" width="17" style="2" customWidth="1"/>
    <col min="5636" max="5636" width="18.28515625" style="2" customWidth="1"/>
    <col min="5637" max="5637" width="17.7109375" style="2" customWidth="1"/>
    <col min="5638" max="5638" width="16.7109375" style="2" customWidth="1"/>
    <col min="5639" max="5639" width="11" style="2" customWidth="1"/>
    <col min="5640" max="5640" width="1.28515625" style="2" customWidth="1"/>
    <col min="5641" max="5641" width="14.85546875" style="2" customWidth="1"/>
    <col min="5642" max="5667" width="11.7109375" style="2" customWidth="1"/>
    <col min="5668" max="5885" width="11.42578125" style="2"/>
    <col min="5886" max="5886" width="13.7109375" style="2" customWidth="1"/>
    <col min="5887" max="5887" width="75.42578125" style="2" customWidth="1"/>
    <col min="5888" max="5888" width="9" style="2" customWidth="1"/>
    <col min="5889" max="5889" width="12.85546875" style="2" bestFit="1" customWidth="1"/>
    <col min="5890" max="5890" width="10.5703125" style="2" customWidth="1"/>
    <col min="5891" max="5891" width="17" style="2" customWidth="1"/>
    <col min="5892" max="5892" width="18.28515625" style="2" customWidth="1"/>
    <col min="5893" max="5893" width="17.7109375" style="2" customWidth="1"/>
    <col min="5894" max="5894" width="16.7109375" style="2" customWidth="1"/>
    <col min="5895" max="5895" width="11" style="2" customWidth="1"/>
    <col min="5896" max="5896" width="1.28515625" style="2" customWidth="1"/>
    <col min="5897" max="5897" width="14.85546875" style="2" customWidth="1"/>
    <col min="5898" max="5923" width="11.7109375" style="2" customWidth="1"/>
    <col min="5924" max="6141" width="11.42578125" style="2"/>
    <col min="6142" max="6142" width="13.7109375" style="2" customWidth="1"/>
    <col min="6143" max="6143" width="75.42578125" style="2" customWidth="1"/>
    <col min="6144" max="6144" width="9" style="2" customWidth="1"/>
    <col min="6145" max="6145" width="12.85546875" style="2" bestFit="1" customWidth="1"/>
    <col min="6146" max="6146" width="10.5703125" style="2" customWidth="1"/>
    <col min="6147" max="6147" width="17" style="2" customWidth="1"/>
    <col min="6148" max="6148" width="18.28515625" style="2" customWidth="1"/>
    <col min="6149" max="6149" width="17.7109375" style="2" customWidth="1"/>
    <col min="6150" max="6150" width="16.7109375" style="2" customWidth="1"/>
    <col min="6151" max="6151" width="11" style="2" customWidth="1"/>
    <col min="6152" max="6152" width="1.28515625" style="2" customWidth="1"/>
    <col min="6153" max="6153" width="14.85546875" style="2" customWidth="1"/>
    <col min="6154" max="6179" width="11.7109375" style="2" customWidth="1"/>
    <col min="6180" max="6397" width="11.42578125" style="2"/>
    <col min="6398" max="6398" width="13.7109375" style="2" customWidth="1"/>
    <col min="6399" max="6399" width="75.42578125" style="2" customWidth="1"/>
    <col min="6400" max="6400" width="9" style="2" customWidth="1"/>
    <col min="6401" max="6401" width="12.85546875" style="2" bestFit="1" customWidth="1"/>
    <col min="6402" max="6402" width="10.5703125" style="2" customWidth="1"/>
    <col min="6403" max="6403" width="17" style="2" customWidth="1"/>
    <col min="6404" max="6404" width="18.28515625" style="2" customWidth="1"/>
    <col min="6405" max="6405" width="17.7109375" style="2" customWidth="1"/>
    <col min="6406" max="6406" width="16.7109375" style="2" customWidth="1"/>
    <col min="6407" max="6407" width="11" style="2" customWidth="1"/>
    <col min="6408" max="6408" width="1.28515625" style="2" customWidth="1"/>
    <col min="6409" max="6409" width="14.85546875" style="2" customWidth="1"/>
    <col min="6410" max="6435" width="11.7109375" style="2" customWidth="1"/>
    <col min="6436" max="6653" width="11.42578125" style="2"/>
    <col min="6654" max="6654" width="13.7109375" style="2" customWidth="1"/>
    <col min="6655" max="6655" width="75.42578125" style="2" customWidth="1"/>
    <col min="6656" max="6656" width="9" style="2" customWidth="1"/>
    <col min="6657" max="6657" width="12.85546875" style="2" bestFit="1" customWidth="1"/>
    <col min="6658" max="6658" width="10.5703125" style="2" customWidth="1"/>
    <col min="6659" max="6659" width="17" style="2" customWidth="1"/>
    <col min="6660" max="6660" width="18.28515625" style="2" customWidth="1"/>
    <col min="6661" max="6661" width="17.7109375" style="2" customWidth="1"/>
    <col min="6662" max="6662" width="16.7109375" style="2" customWidth="1"/>
    <col min="6663" max="6663" width="11" style="2" customWidth="1"/>
    <col min="6664" max="6664" width="1.28515625" style="2" customWidth="1"/>
    <col min="6665" max="6665" width="14.85546875" style="2" customWidth="1"/>
    <col min="6666" max="6691" width="11.7109375" style="2" customWidth="1"/>
    <col min="6692" max="6909" width="11.42578125" style="2"/>
    <col min="6910" max="6910" width="13.7109375" style="2" customWidth="1"/>
    <col min="6911" max="6911" width="75.42578125" style="2" customWidth="1"/>
    <col min="6912" max="6912" width="9" style="2" customWidth="1"/>
    <col min="6913" max="6913" width="12.85546875" style="2" bestFit="1" customWidth="1"/>
    <col min="6914" max="6914" width="10.5703125" style="2" customWidth="1"/>
    <col min="6915" max="6915" width="17" style="2" customWidth="1"/>
    <col min="6916" max="6916" width="18.28515625" style="2" customWidth="1"/>
    <col min="6917" max="6917" width="17.7109375" style="2" customWidth="1"/>
    <col min="6918" max="6918" width="16.7109375" style="2" customWidth="1"/>
    <col min="6919" max="6919" width="11" style="2" customWidth="1"/>
    <col min="6920" max="6920" width="1.28515625" style="2" customWidth="1"/>
    <col min="6921" max="6921" width="14.85546875" style="2" customWidth="1"/>
    <col min="6922" max="6947" width="11.7109375" style="2" customWidth="1"/>
    <col min="6948" max="7165" width="11.42578125" style="2"/>
    <col min="7166" max="7166" width="13.7109375" style="2" customWidth="1"/>
    <col min="7167" max="7167" width="75.42578125" style="2" customWidth="1"/>
    <col min="7168" max="7168" width="9" style="2" customWidth="1"/>
    <col min="7169" max="7169" width="12.85546875" style="2" bestFit="1" customWidth="1"/>
    <col min="7170" max="7170" width="10.5703125" style="2" customWidth="1"/>
    <col min="7171" max="7171" width="17" style="2" customWidth="1"/>
    <col min="7172" max="7172" width="18.28515625" style="2" customWidth="1"/>
    <col min="7173" max="7173" width="17.7109375" style="2" customWidth="1"/>
    <col min="7174" max="7174" width="16.7109375" style="2" customWidth="1"/>
    <col min="7175" max="7175" width="11" style="2" customWidth="1"/>
    <col min="7176" max="7176" width="1.28515625" style="2" customWidth="1"/>
    <col min="7177" max="7177" width="14.85546875" style="2" customWidth="1"/>
    <col min="7178" max="7203" width="11.7109375" style="2" customWidth="1"/>
    <col min="7204" max="7421" width="11.42578125" style="2"/>
    <col min="7422" max="7422" width="13.7109375" style="2" customWidth="1"/>
    <col min="7423" max="7423" width="75.42578125" style="2" customWidth="1"/>
    <col min="7424" max="7424" width="9" style="2" customWidth="1"/>
    <col min="7425" max="7425" width="12.85546875" style="2" bestFit="1" customWidth="1"/>
    <col min="7426" max="7426" width="10.5703125" style="2" customWidth="1"/>
    <col min="7427" max="7427" width="17" style="2" customWidth="1"/>
    <col min="7428" max="7428" width="18.28515625" style="2" customWidth="1"/>
    <col min="7429" max="7429" width="17.7109375" style="2" customWidth="1"/>
    <col min="7430" max="7430" width="16.7109375" style="2" customWidth="1"/>
    <col min="7431" max="7431" width="11" style="2" customWidth="1"/>
    <col min="7432" max="7432" width="1.28515625" style="2" customWidth="1"/>
    <col min="7433" max="7433" width="14.85546875" style="2" customWidth="1"/>
    <col min="7434" max="7459" width="11.7109375" style="2" customWidth="1"/>
    <col min="7460" max="7677" width="11.42578125" style="2"/>
    <col min="7678" max="7678" width="13.7109375" style="2" customWidth="1"/>
    <col min="7679" max="7679" width="75.42578125" style="2" customWidth="1"/>
    <col min="7680" max="7680" width="9" style="2" customWidth="1"/>
    <col min="7681" max="7681" width="12.85546875" style="2" bestFit="1" customWidth="1"/>
    <col min="7682" max="7682" width="10.5703125" style="2" customWidth="1"/>
    <col min="7683" max="7683" width="17" style="2" customWidth="1"/>
    <col min="7684" max="7684" width="18.28515625" style="2" customWidth="1"/>
    <col min="7685" max="7685" width="17.7109375" style="2" customWidth="1"/>
    <col min="7686" max="7686" width="16.7109375" style="2" customWidth="1"/>
    <col min="7687" max="7687" width="11" style="2" customWidth="1"/>
    <col min="7688" max="7688" width="1.28515625" style="2" customWidth="1"/>
    <col min="7689" max="7689" width="14.85546875" style="2" customWidth="1"/>
    <col min="7690" max="7715" width="11.7109375" style="2" customWidth="1"/>
    <col min="7716" max="7933" width="11.42578125" style="2"/>
    <col min="7934" max="7934" width="13.7109375" style="2" customWidth="1"/>
    <col min="7935" max="7935" width="75.42578125" style="2" customWidth="1"/>
    <col min="7936" max="7936" width="9" style="2" customWidth="1"/>
    <col min="7937" max="7937" width="12.85546875" style="2" bestFit="1" customWidth="1"/>
    <col min="7938" max="7938" width="10.5703125" style="2" customWidth="1"/>
    <col min="7939" max="7939" width="17" style="2" customWidth="1"/>
    <col min="7940" max="7940" width="18.28515625" style="2" customWidth="1"/>
    <col min="7941" max="7941" width="17.7109375" style="2" customWidth="1"/>
    <col min="7942" max="7942" width="16.7109375" style="2" customWidth="1"/>
    <col min="7943" max="7943" width="11" style="2" customWidth="1"/>
    <col min="7944" max="7944" width="1.28515625" style="2" customWidth="1"/>
    <col min="7945" max="7945" width="14.85546875" style="2" customWidth="1"/>
    <col min="7946" max="7971" width="11.7109375" style="2" customWidth="1"/>
    <col min="7972" max="8189" width="11.42578125" style="2"/>
    <col min="8190" max="8190" width="13.7109375" style="2" customWidth="1"/>
    <col min="8191" max="8191" width="75.42578125" style="2" customWidth="1"/>
    <col min="8192" max="8192" width="9" style="2" customWidth="1"/>
    <col min="8193" max="8193" width="12.85546875" style="2" bestFit="1" customWidth="1"/>
    <col min="8194" max="8194" width="10.5703125" style="2" customWidth="1"/>
    <col min="8195" max="8195" width="17" style="2" customWidth="1"/>
    <col min="8196" max="8196" width="18.28515625" style="2" customWidth="1"/>
    <col min="8197" max="8197" width="17.7109375" style="2" customWidth="1"/>
    <col min="8198" max="8198" width="16.7109375" style="2" customWidth="1"/>
    <col min="8199" max="8199" width="11" style="2" customWidth="1"/>
    <col min="8200" max="8200" width="1.28515625" style="2" customWidth="1"/>
    <col min="8201" max="8201" width="14.85546875" style="2" customWidth="1"/>
    <col min="8202" max="8227" width="11.7109375" style="2" customWidth="1"/>
    <col min="8228" max="8445" width="11.42578125" style="2"/>
    <col min="8446" max="8446" width="13.7109375" style="2" customWidth="1"/>
    <col min="8447" max="8447" width="75.42578125" style="2" customWidth="1"/>
    <col min="8448" max="8448" width="9" style="2" customWidth="1"/>
    <col min="8449" max="8449" width="12.85546875" style="2" bestFit="1" customWidth="1"/>
    <col min="8450" max="8450" width="10.5703125" style="2" customWidth="1"/>
    <col min="8451" max="8451" width="17" style="2" customWidth="1"/>
    <col min="8452" max="8452" width="18.28515625" style="2" customWidth="1"/>
    <col min="8453" max="8453" width="17.7109375" style="2" customWidth="1"/>
    <col min="8454" max="8454" width="16.7109375" style="2" customWidth="1"/>
    <col min="8455" max="8455" width="11" style="2" customWidth="1"/>
    <col min="8456" max="8456" width="1.28515625" style="2" customWidth="1"/>
    <col min="8457" max="8457" width="14.85546875" style="2" customWidth="1"/>
    <col min="8458" max="8483" width="11.7109375" style="2" customWidth="1"/>
    <col min="8484" max="8701" width="11.42578125" style="2"/>
    <col min="8702" max="8702" width="13.7109375" style="2" customWidth="1"/>
    <col min="8703" max="8703" width="75.42578125" style="2" customWidth="1"/>
    <col min="8704" max="8704" width="9" style="2" customWidth="1"/>
    <col min="8705" max="8705" width="12.85546875" style="2" bestFit="1" customWidth="1"/>
    <col min="8706" max="8706" width="10.5703125" style="2" customWidth="1"/>
    <col min="8707" max="8707" width="17" style="2" customWidth="1"/>
    <col min="8708" max="8708" width="18.28515625" style="2" customWidth="1"/>
    <col min="8709" max="8709" width="17.7109375" style="2" customWidth="1"/>
    <col min="8710" max="8710" width="16.7109375" style="2" customWidth="1"/>
    <col min="8711" max="8711" width="11" style="2" customWidth="1"/>
    <col min="8712" max="8712" width="1.28515625" style="2" customWidth="1"/>
    <col min="8713" max="8713" width="14.85546875" style="2" customWidth="1"/>
    <col min="8714" max="8739" width="11.7109375" style="2" customWidth="1"/>
    <col min="8740" max="8957" width="11.42578125" style="2"/>
    <col min="8958" max="8958" width="13.7109375" style="2" customWidth="1"/>
    <col min="8959" max="8959" width="75.42578125" style="2" customWidth="1"/>
    <col min="8960" max="8960" width="9" style="2" customWidth="1"/>
    <col min="8961" max="8961" width="12.85546875" style="2" bestFit="1" customWidth="1"/>
    <col min="8962" max="8962" width="10.5703125" style="2" customWidth="1"/>
    <col min="8963" max="8963" width="17" style="2" customWidth="1"/>
    <col min="8964" max="8964" width="18.28515625" style="2" customWidth="1"/>
    <col min="8965" max="8965" width="17.7109375" style="2" customWidth="1"/>
    <col min="8966" max="8966" width="16.7109375" style="2" customWidth="1"/>
    <col min="8967" max="8967" width="11" style="2" customWidth="1"/>
    <col min="8968" max="8968" width="1.28515625" style="2" customWidth="1"/>
    <col min="8969" max="8969" width="14.85546875" style="2" customWidth="1"/>
    <col min="8970" max="8995" width="11.7109375" style="2" customWidth="1"/>
    <col min="8996" max="9213" width="11.42578125" style="2"/>
    <col min="9214" max="9214" width="13.7109375" style="2" customWidth="1"/>
    <col min="9215" max="9215" width="75.42578125" style="2" customWidth="1"/>
    <col min="9216" max="9216" width="9" style="2" customWidth="1"/>
    <col min="9217" max="9217" width="12.85546875" style="2" bestFit="1" customWidth="1"/>
    <col min="9218" max="9218" width="10.5703125" style="2" customWidth="1"/>
    <col min="9219" max="9219" width="17" style="2" customWidth="1"/>
    <col min="9220" max="9220" width="18.28515625" style="2" customWidth="1"/>
    <col min="9221" max="9221" width="17.7109375" style="2" customWidth="1"/>
    <col min="9222" max="9222" width="16.7109375" style="2" customWidth="1"/>
    <col min="9223" max="9223" width="11" style="2" customWidth="1"/>
    <col min="9224" max="9224" width="1.28515625" style="2" customWidth="1"/>
    <col min="9225" max="9225" width="14.85546875" style="2" customWidth="1"/>
    <col min="9226" max="9251" width="11.7109375" style="2" customWidth="1"/>
    <col min="9252" max="9469" width="11.42578125" style="2"/>
    <col min="9470" max="9470" width="13.7109375" style="2" customWidth="1"/>
    <col min="9471" max="9471" width="75.42578125" style="2" customWidth="1"/>
    <col min="9472" max="9472" width="9" style="2" customWidth="1"/>
    <col min="9473" max="9473" width="12.85546875" style="2" bestFit="1" customWidth="1"/>
    <col min="9474" max="9474" width="10.5703125" style="2" customWidth="1"/>
    <col min="9475" max="9475" width="17" style="2" customWidth="1"/>
    <col min="9476" max="9476" width="18.28515625" style="2" customWidth="1"/>
    <col min="9477" max="9477" width="17.7109375" style="2" customWidth="1"/>
    <col min="9478" max="9478" width="16.7109375" style="2" customWidth="1"/>
    <col min="9479" max="9479" width="11" style="2" customWidth="1"/>
    <col min="9480" max="9480" width="1.28515625" style="2" customWidth="1"/>
    <col min="9481" max="9481" width="14.85546875" style="2" customWidth="1"/>
    <col min="9482" max="9507" width="11.7109375" style="2" customWidth="1"/>
    <col min="9508" max="9725" width="11.42578125" style="2"/>
    <col min="9726" max="9726" width="13.7109375" style="2" customWidth="1"/>
    <col min="9727" max="9727" width="75.42578125" style="2" customWidth="1"/>
    <col min="9728" max="9728" width="9" style="2" customWidth="1"/>
    <col min="9729" max="9729" width="12.85546875" style="2" bestFit="1" customWidth="1"/>
    <col min="9730" max="9730" width="10.5703125" style="2" customWidth="1"/>
    <col min="9731" max="9731" width="17" style="2" customWidth="1"/>
    <col min="9732" max="9732" width="18.28515625" style="2" customWidth="1"/>
    <col min="9733" max="9733" width="17.7109375" style="2" customWidth="1"/>
    <col min="9734" max="9734" width="16.7109375" style="2" customWidth="1"/>
    <col min="9735" max="9735" width="11" style="2" customWidth="1"/>
    <col min="9736" max="9736" width="1.28515625" style="2" customWidth="1"/>
    <col min="9737" max="9737" width="14.85546875" style="2" customWidth="1"/>
    <col min="9738" max="9763" width="11.7109375" style="2" customWidth="1"/>
    <col min="9764" max="9981" width="11.42578125" style="2"/>
    <col min="9982" max="9982" width="13.7109375" style="2" customWidth="1"/>
    <col min="9983" max="9983" width="75.42578125" style="2" customWidth="1"/>
    <col min="9984" max="9984" width="9" style="2" customWidth="1"/>
    <col min="9985" max="9985" width="12.85546875" style="2" bestFit="1" customWidth="1"/>
    <col min="9986" max="9986" width="10.5703125" style="2" customWidth="1"/>
    <col min="9987" max="9987" width="17" style="2" customWidth="1"/>
    <col min="9988" max="9988" width="18.28515625" style="2" customWidth="1"/>
    <col min="9989" max="9989" width="17.7109375" style="2" customWidth="1"/>
    <col min="9990" max="9990" width="16.7109375" style="2" customWidth="1"/>
    <col min="9991" max="9991" width="11" style="2" customWidth="1"/>
    <col min="9992" max="9992" width="1.28515625" style="2" customWidth="1"/>
    <col min="9993" max="9993" width="14.85546875" style="2" customWidth="1"/>
    <col min="9994" max="10019" width="11.7109375" style="2" customWidth="1"/>
    <col min="10020" max="10237" width="11.42578125" style="2"/>
    <col min="10238" max="10238" width="13.7109375" style="2" customWidth="1"/>
    <col min="10239" max="10239" width="75.42578125" style="2" customWidth="1"/>
    <col min="10240" max="10240" width="9" style="2" customWidth="1"/>
    <col min="10241" max="10241" width="12.85546875" style="2" bestFit="1" customWidth="1"/>
    <col min="10242" max="10242" width="10.5703125" style="2" customWidth="1"/>
    <col min="10243" max="10243" width="17" style="2" customWidth="1"/>
    <col min="10244" max="10244" width="18.28515625" style="2" customWidth="1"/>
    <col min="10245" max="10245" width="17.7109375" style="2" customWidth="1"/>
    <col min="10246" max="10246" width="16.7109375" style="2" customWidth="1"/>
    <col min="10247" max="10247" width="11" style="2" customWidth="1"/>
    <col min="10248" max="10248" width="1.28515625" style="2" customWidth="1"/>
    <col min="10249" max="10249" width="14.85546875" style="2" customWidth="1"/>
    <col min="10250" max="10275" width="11.7109375" style="2" customWidth="1"/>
    <col min="10276" max="10493" width="11.42578125" style="2"/>
    <col min="10494" max="10494" width="13.7109375" style="2" customWidth="1"/>
    <col min="10495" max="10495" width="75.42578125" style="2" customWidth="1"/>
    <col min="10496" max="10496" width="9" style="2" customWidth="1"/>
    <col min="10497" max="10497" width="12.85546875" style="2" bestFit="1" customWidth="1"/>
    <col min="10498" max="10498" width="10.5703125" style="2" customWidth="1"/>
    <col min="10499" max="10499" width="17" style="2" customWidth="1"/>
    <col min="10500" max="10500" width="18.28515625" style="2" customWidth="1"/>
    <col min="10501" max="10501" width="17.7109375" style="2" customWidth="1"/>
    <col min="10502" max="10502" width="16.7109375" style="2" customWidth="1"/>
    <col min="10503" max="10503" width="11" style="2" customWidth="1"/>
    <col min="10504" max="10504" width="1.28515625" style="2" customWidth="1"/>
    <col min="10505" max="10505" width="14.85546875" style="2" customWidth="1"/>
    <col min="10506" max="10531" width="11.7109375" style="2" customWidth="1"/>
    <col min="10532" max="10749" width="11.42578125" style="2"/>
    <col min="10750" max="10750" width="13.7109375" style="2" customWidth="1"/>
    <col min="10751" max="10751" width="75.42578125" style="2" customWidth="1"/>
    <col min="10752" max="10752" width="9" style="2" customWidth="1"/>
    <col min="10753" max="10753" width="12.85546875" style="2" bestFit="1" customWidth="1"/>
    <col min="10754" max="10754" width="10.5703125" style="2" customWidth="1"/>
    <col min="10755" max="10755" width="17" style="2" customWidth="1"/>
    <col min="10756" max="10756" width="18.28515625" style="2" customWidth="1"/>
    <col min="10757" max="10757" width="17.7109375" style="2" customWidth="1"/>
    <col min="10758" max="10758" width="16.7109375" style="2" customWidth="1"/>
    <col min="10759" max="10759" width="11" style="2" customWidth="1"/>
    <col min="10760" max="10760" width="1.28515625" style="2" customWidth="1"/>
    <col min="10761" max="10761" width="14.85546875" style="2" customWidth="1"/>
    <col min="10762" max="10787" width="11.7109375" style="2" customWidth="1"/>
    <col min="10788" max="11005" width="11.42578125" style="2"/>
    <col min="11006" max="11006" width="13.7109375" style="2" customWidth="1"/>
    <col min="11007" max="11007" width="75.42578125" style="2" customWidth="1"/>
    <col min="11008" max="11008" width="9" style="2" customWidth="1"/>
    <col min="11009" max="11009" width="12.85546875" style="2" bestFit="1" customWidth="1"/>
    <col min="11010" max="11010" width="10.5703125" style="2" customWidth="1"/>
    <col min="11011" max="11011" width="17" style="2" customWidth="1"/>
    <col min="11012" max="11012" width="18.28515625" style="2" customWidth="1"/>
    <col min="11013" max="11013" width="17.7109375" style="2" customWidth="1"/>
    <col min="11014" max="11014" width="16.7109375" style="2" customWidth="1"/>
    <col min="11015" max="11015" width="11" style="2" customWidth="1"/>
    <col min="11016" max="11016" width="1.28515625" style="2" customWidth="1"/>
    <col min="11017" max="11017" width="14.85546875" style="2" customWidth="1"/>
    <col min="11018" max="11043" width="11.7109375" style="2" customWidth="1"/>
    <col min="11044" max="11261" width="11.42578125" style="2"/>
    <col min="11262" max="11262" width="13.7109375" style="2" customWidth="1"/>
    <col min="11263" max="11263" width="75.42578125" style="2" customWidth="1"/>
    <col min="11264" max="11264" width="9" style="2" customWidth="1"/>
    <col min="11265" max="11265" width="12.85546875" style="2" bestFit="1" customWidth="1"/>
    <col min="11266" max="11266" width="10.5703125" style="2" customWidth="1"/>
    <col min="11267" max="11267" width="17" style="2" customWidth="1"/>
    <col min="11268" max="11268" width="18.28515625" style="2" customWidth="1"/>
    <col min="11269" max="11269" width="17.7109375" style="2" customWidth="1"/>
    <col min="11270" max="11270" width="16.7109375" style="2" customWidth="1"/>
    <col min="11271" max="11271" width="11" style="2" customWidth="1"/>
    <col min="11272" max="11272" width="1.28515625" style="2" customWidth="1"/>
    <col min="11273" max="11273" width="14.85546875" style="2" customWidth="1"/>
    <col min="11274" max="11299" width="11.7109375" style="2" customWidth="1"/>
    <col min="11300" max="11517" width="11.42578125" style="2"/>
    <col min="11518" max="11518" width="13.7109375" style="2" customWidth="1"/>
    <col min="11519" max="11519" width="75.42578125" style="2" customWidth="1"/>
    <col min="11520" max="11520" width="9" style="2" customWidth="1"/>
    <col min="11521" max="11521" width="12.85546875" style="2" bestFit="1" customWidth="1"/>
    <col min="11522" max="11522" width="10.5703125" style="2" customWidth="1"/>
    <col min="11523" max="11523" width="17" style="2" customWidth="1"/>
    <col min="11524" max="11524" width="18.28515625" style="2" customWidth="1"/>
    <col min="11525" max="11525" width="17.7109375" style="2" customWidth="1"/>
    <col min="11526" max="11526" width="16.7109375" style="2" customWidth="1"/>
    <col min="11527" max="11527" width="11" style="2" customWidth="1"/>
    <col min="11528" max="11528" width="1.28515625" style="2" customWidth="1"/>
    <col min="11529" max="11529" width="14.85546875" style="2" customWidth="1"/>
    <col min="11530" max="11555" width="11.7109375" style="2" customWidth="1"/>
    <col min="11556" max="11773" width="11.42578125" style="2"/>
    <col min="11774" max="11774" width="13.7109375" style="2" customWidth="1"/>
    <col min="11775" max="11775" width="75.42578125" style="2" customWidth="1"/>
    <col min="11776" max="11776" width="9" style="2" customWidth="1"/>
    <col min="11777" max="11777" width="12.85546875" style="2" bestFit="1" customWidth="1"/>
    <col min="11778" max="11778" width="10.5703125" style="2" customWidth="1"/>
    <col min="11779" max="11779" width="17" style="2" customWidth="1"/>
    <col min="11780" max="11780" width="18.28515625" style="2" customWidth="1"/>
    <col min="11781" max="11781" width="17.7109375" style="2" customWidth="1"/>
    <col min="11782" max="11782" width="16.7109375" style="2" customWidth="1"/>
    <col min="11783" max="11783" width="11" style="2" customWidth="1"/>
    <col min="11784" max="11784" width="1.28515625" style="2" customWidth="1"/>
    <col min="11785" max="11785" width="14.85546875" style="2" customWidth="1"/>
    <col min="11786" max="11811" width="11.7109375" style="2" customWidth="1"/>
    <col min="11812" max="12029" width="11.42578125" style="2"/>
    <col min="12030" max="12030" width="13.7109375" style="2" customWidth="1"/>
    <col min="12031" max="12031" width="75.42578125" style="2" customWidth="1"/>
    <col min="12032" max="12032" width="9" style="2" customWidth="1"/>
    <col min="12033" max="12033" width="12.85546875" style="2" bestFit="1" customWidth="1"/>
    <col min="12034" max="12034" width="10.5703125" style="2" customWidth="1"/>
    <col min="12035" max="12035" width="17" style="2" customWidth="1"/>
    <col min="12036" max="12036" width="18.28515625" style="2" customWidth="1"/>
    <col min="12037" max="12037" width="17.7109375" style="2" customWidth="1"/>
    <col min="12038" max="12038" width="16.7109375" style="2" customWidth="1"/>
    <col min="12039" max="12039" width="11" style="2" customWidth="1"/>
    <col min="12040" max="12040" width="1.28515625" style="2" customWidth="1"/>
    <col min="12041" max="12041" width="14.85546875" style="2" customWidth="1"/>
    <col min="12042" max="12067" width="11.7109375" style="2" customWidth="1"/>
    <col min="12068" max="12285" width="11.42578125" style="2"/>
    <col min="12286" max="12286" width="13.7109375" style="2" customWidth="1"/>
    <col min="12287" max="12287" width="75.42578125" style="2" customWidth="1"/>
    <col min="12288" max="12288" width="9" style="2" customWidth="1"/>
    <col min="12289" max="12289" width="12.85546875" style="2" bestFit="1" customWidth="1"/>
    <col min="12290" max="12290" width="10.5703125" style="2" customWidth="1"/>
    <col min="12291" max="12291" width="17" style="2" customWidth="1"/>
    <col min="12292" max="12292" width="18.28515625" style="2" customWidth="1"/>
    <col min="12293" max="12293" width="17.7109375" style="2" customWidth="1"/>
    <col min="12294" max="12294" width="16.7109375" style="2" customWidth="1"/>
    <col min="12295" max="12295" width="11" style="2" customWidth="1"/>
    <col min="12296" max="12296" width="1.28515625" style="2" customWidth="1"/>
    <col min="12297" max="12297" width="14.85546875" style="2" customWidth="1"/>
    <col min="12298" max="12323" width="11.7109375" style="2" customWidth="1"/>
    <col min="12324" max="12541" width="11.42578125" style="2"/>
    <col min="12542" max="12542" width="13.7109375" style="2" customWidth="1"/>
    <col min="12543" max="12543" width="75.42578125" style="2" customWidth="1"/>
    <col min="12544" max="12544" width="9" style="2" customWidth="1"/>
    <col min="12545" max="12545" width="12.85546875" style="2" bestFit="1" customWidth="1"/>
    <col min="12546" max="12546" width="10.5703125" style="2" customWidth="1"/>
    <col min="12547" max="12547" width="17" style="2" customWidth="1"/>
    <col min="12548" max="12548" width="18.28515625" style="2" customWidth="1"/>
    <col min="12549" max="12549" width="17.7109375" style="2" customWidth="1"/>
    <col min="12550" max="12550" width="16.7109375" style="2" customWidth="1"/>
    <col min="12551" max="12551" width="11" style="2" customWidth="1"/>
    <col min="12552" max="12552" width="1.28515625" style="2" customWidth="1"/>
    <col min="12553" max="12553" width="14.85546875" style="2" customWidth="1"/>
    <col min="12554" max="12579" width="11.7109375" style="2" customWidth="1"/>
    <col min="12580" max="12797" width="11.42578125" style="2"/>
    <col min="12798" max="12798" width="13.7109375" style="2" customWidth="1"/>
    <col min="12799" max="12799" width="75.42578125" style="2" customWidth="1"/>
    <col min="12800" max="12800" width="9" style="2" customWidth="1"/>
    <col min="12801" max="12801" width="12.85546875" style="2" bestFit="1" customWidth="1"/>
    <col min="12802" max="12802" width="10.5703125" style="2" customWidth="1"/>
    <col min="12803" max="12803" width="17" style="2" customWidth="1"/>
    <col min="12804" max="12804" width="18.28515625" style="2" customWidth="1"/>
    <col min="12805" max="12805" width="17.7109375" style="2" customWidth="1"/>
    <col min="12806" max="12806" width="16.7109375" style="2" customWidth="1"/>
    <col min="12807" max="12807" width="11" style="2" customWidth="1"/>
    <col min="12808" max="12808" width="1.28515625" style="2" customWidth="1"/>
    <col min="12809" max="12809" width="14.85546875" style="2" customWidth="1"/>
    <col min="12810" max="12835" width="11.7109375" style="2" customWidth="1"/>
    <col min="12836" max="13053" width="11.42578125" style="2"/>
    <col min="13054" max="13054" width="13.7109375" style="2" customWidth="1"/>
    <col min="13055" max="13055" width="75.42578125" style="2" customWidth="1"/>
    <col min="13056" max="13056" width="9" style="2" customWidth="1"/>
    <col min="13057" max="13057" width="12.85546875" style="2" bestFit="1" customWidth="1"/>
    <col min="13058" max="13058" width="10.5703125" style="2" customWidth="1"/>
    <col min="13059" max="13059" width="17" style="2" customWidth="1"/>
    <col min="13060" max="13060" width="18.28515625" style="2" customWidth="1"/>
    <col min="13061" max="13061" width="17.7109375" style="2" customWidth="1"/>
    <col min="13062" max="13062" width="16.7109375" style="2" customWidth="1"/>
    <col min="13063" max="13063" width="11" style="2" customWidth="1"/>
    <col min="13064" max="13064" width="1.28515625" style="2" customWidth="1"/>
    <col min="13065" max="13065" width="14.85546875" style="2" customWidth="1"/>
    <col min="13066" max="13091" width="11.7109375" style="2" customWidth="1"/>
    <col min="13092" max="13309" width="11.42578125" style="2"/>
    <col min="13310" max="13310" width="13.7109375" style="2" customWidth="1"/>
    <col min="13311" max="13311" width="75.42578125" style="2" customWidth="1"/>
    <col min="13312" max="13312" width="9" style="2" customWidth="1"/>
    <col min="13313" max="13313" width="12.85546875" style="2" bestFit="1" customWidth="1"/>
    <col min="13314" max="13314" width="10.5703125" style="2" customWidth="1"/>
    <col min="13315" max="13315" width="17" style="2" customWidth="1"/>
    <col min="13316" max="13316" width="18.28515625" style="2" customWidth="1"/>
    <col min="13317" max="13317" width="17.7109375" style="2" customWidth="1"/>
    <col min="13318" max="13318" width="16.7109375" style="2" customWidth="1"/>
    <col min="13319" max="13319" width="11" style="2" customWidth="1"/>
    <col min="13320" max="13320" width="1.28515625" style="2" customWidth="1"/>
    <col min="13321" max="13321" width="14.85546875" style="2" customWidth="1"/>
    <col min="13322" max="13347" width="11.7109375" style="2" customWidth="1"/>
    <col min="13348" max="13565" width="11.42578125" style="2"/>
    <col min="13566" max="13566" width="13.7109375" style="2" customWidth="1"/>
    <col min="13567" max="13567" width="75.42578125" style="2" customWidth="1"/>
    <col min="13568" max="13568" width="9" style="2" customWidth="1"/>
    <col min="13569" max="13569" width="12.85546875" style="2" bestFit="1" customWidth="1"/>
    <col min="13570" max="13570" width="10.5703125" style="2" customWidth="1"/>
    <col min="13571" max="13571" width="17" style="2" customWidth="1"/>
    <col min="13572" max="13572" width="18.28515625" style="2" customWidth="1"/>
    <col min="13573" max="13573" width="17.7109375" style="2" customWidth="1"/>
    <col min="13574" max="13574" width="16.7109375" style="2" customWidth="1"/>
    <col min="13575" max="13575" width="11" style="2" customWidth="1"/>
    <col min="13576" max="13576" width="1.28515625" style="2" customWidth="1"/>
    <col min="13577" max="13577" width="14.85546875" style="2" customWidth="1"/>
    <col min="13578" max="13603" width="11.7109375" style="2" customWidth="1"/>
    <col min="13604" max="13821" width="11.42578125" style="2"/>
    <col min="13822" max="13822" width="13.7109375" style="2" customWidth="1"/>
    <col min="13823" max="13823" width="75.42578125" style="2" customWidth="1"/>
    <col min="13824" max="13824" width="9" style="2" customWidth="1"/>
    <col min="13825" max="13825" width="12.85546875" style="2" bestFit="1" customWidth="1"/>
    <col min="13826" max="13826" width="10.5703125" style="2" customWidth="1"/>
    <col min="13827" max="13827" width="17" style="2" customWidth="1"/>
    <col min="13828" max="13828" width="18.28515625" style="2" customWidth="1"/>
    <col min="13829" max="13829" width="17.7109375" style="2" customWidth="1"/>
    <col min="13830" max="13830" width="16.7109375" style="2" customWidth="1"/>
    <col min="13831" max="13831" width="11" style="2" customWidth="1"/>
    <col min="13832" max="13832" width="1.28515625" style="2" customWidth="1"/>
    <col min="13833" max="13833" width="14.85546875" style="2" customWidth="1"/>
    <col min="13834" max="13859" width="11.7109375" style="2" customWidth="1"/>
    <col min="13860" max="14077" width="11.42578125" style="2"/>
    <col min="14078" max="14078" width="13.7109375" style="2" customWidth="1"/>
    <col min="14079" max="14079" width="75.42578125" style="2" customWidth="1"/>
    <col min="14080" max="14080" width="9" style="2" customWidth="1"/>
    <col min="14081" max="14081" width="12.85546875" style="2" bestFit="1" customWidth="1"/>
    <col min="14082" max="14082" width="10.5703125" style="2" customWidth="1"/>
    <col min="14083" max="14083" width="17" style="2" customWidth="1"/>
    <col min="14084" max="14084" width="18.28515625" style="2" customWidth="1"/>
    <col min="14085" max="14085" width="17.7109375" style="2" customWidth="1"/>
    <col min="14086" max="14086" width="16.7109375" style="2" customWidth="1"/>
    <col min="14087" max="14087" width="11" style="2" customWidth="1"/>
    <col min="14088" max="14088" width="1.28515625" style="2" customWidth="1"/>
    <col min="14089" max="14089" width="14.85546875" style="2" customWidth="1"/>
    <col min="14090" max="14115" width="11.7109375" style="2" customWidth="1"/>
    <col min="14116" max="14333" width="11.42578125" style="2"/>
    <col min="14334" max="14334" width="13.7109375" style="2" customWidth="1"/>
    <col min="14335" max="14335" width="75.42578125" style="2" customWidth="1"/>
    <col min="14336" max="14336" width="9" style="2" customWidth="1"/>
    <col min="14337" max="14337" width="12.85546875" style="2" bestFit="1" customWidth="1"/>
    <col min="14338" max="14338" width="10.5703125" style="2" customWidth="1"/>
    <col min="14339" max="14339" width="17" style="2" customWidth="1"/>
    <col min="14340" max="14340" width="18.28515625" style="2" customWidth="1"/>
    <col min="14341" max="14341" width="17.7109375" style="2" customWidth="1"/>
    <col min="14342" max="14342" width="16.7109375" style="2" customWidth="1"/>
    <col min="14343" max="14343" width="11" style="2" customWidth="1"/>
    <col min="14344" max="14344" width="1.28515625" style="2" customWidth="1"/>
    <col min="14345" max="14345" width="14.85546875" style="2" customWidth="1"/>
    <col min="14346" max="14371" width="11.7109375" style="2" customWidth="1"/>
    <col min="14372" max="14589" width="11.42578125" style="2"/>
    <col min="14590" max="14590" width="13.7109375" style="2" customWidth="1"/>
    <col min="14591" max="14591" width="75.42578125" style="2" customWidth="1"/>
    <col min="14592" max="14592" width="9" style="2" customWidth="1"/>
    <col min="14593" max="14593" width="12.85546875" style="2" bestFit="1" customWidth="1"/>
    <col min="14594" max="14594" width="10.5703125" style="2" customWidth="1"/>
    <col min="14595" max="14595" width="17" style="2" customWidth="1"/>
    <col min="14596" max="14596" width="18.28515625" style="2" customWidth="1"/>
    <col min="14597" max="14597" width="17.7109375" style="2" customWidth="1"/>
    <col min="14598" max="14598" width="16.7109375" style="2" customWidth="1"/>
    <col min="14599" max="14599" width="11" style="2" customWidth="1"/>
    <col min="14600" max="14600" width="1.28515625" style="2" customWidth="1"/>
    <col min="14601" max="14601" width="14.85546875" style="2" customWidth="1"/>
    <col min="14602" max="14627" width="11.7109375" style="2" customWidth="1"/>
    <col min="14628" max="14845" width="11.42578125" style="2"/>
    <col min="14846" max="14846" width="13.7109375" style="2" customWidth="1"/>
    <col min="14847" max="14847" width="75.42578125" style="2" customWidth="1"/>
    <col min="14848" max="14848" width="9" style="2" customWidth="1"/>
    <col min="14849" max="14849" width="12.85546875" style="2" bestFit="1" customWidth="1"/>
    <col min="14850" max="14850" width="10.5703125" style="2" customWidth="1"/>
    <col min="14851" max="14851" width="17" style="2" customWidth="1"/>
    <col min="14852" max="14852" width="18.28515625" style="2" customWidth="1"/>
    <col min="14853" max="14853" width="17.7109375" style="2" customWidth="1"/>
    <col min="14854" max="14854" width="16.7109375" style="2" customWidth="1"/>
    <col min="14855" max="14855" width="11" style="2" customWidth="1"/>
    <col min="14856" max="14856" width="1.28515625" style="2" customWidth="1"/>
    <col min="14857" max="14857" width="14.85546875" style="2" customWidth="1"/>
    <col min="14858" max="14883" width="11.7109375" style="2" customWidth="1"/>
    <col min="14884" max="15101" width="11.42578125" style="2"/>
    <col min="15102" max="15102" width="13.7109375" style="2" customWidth="1"/>
    <col min="15103" max="15103" width="75.42578125" style="2" customWidth="1"/>
    <col min="15104" max="15104" width="9" style="2" customWidth="1"/>
    <col min="15105" max="15105" width="12.85546875" style="2" bestFit="1" customWidth="1"/>
    <col min="15106" max="15106" width="10.5703125" style="2" customWidth="1"/>
    <col min="15107" max="15107" width="17" style="2" customWidth="1"/>
    <col min="15108" max="15108" width="18.28515625" style="2" customWidth="1"/>
    <col min="15109" max="15109" width="17.7109375" style="2" customWidth="1"/>
    <col min="15110" max="15110" width="16.7109375" style="2" customWidth="1"/>
    <col min="15111" max="15111" width="11" style="2" customWidth="1"/>
    <col min="15112" max="15112" width="1.28515625" style="2" customWidth="1"/>
    <col min="15113" max="15113" width="14.85546875" style="2" customWidth="1"/>
    <col min="15114" max="15139" width="11.7109375" style="2" customWidth="1"/>
    <col min="15140" max="15357" width="11.42578125" style="2"/>
    <col min="15358" max="15358" width="13.7109375" style="2" customWidth="1"/>
    <col min="15359" max="15359" width="75.42578125" style="2" customWidth="1"/>
    <col min="15360" max="15360" width="9" style="2" customWidth="1"/>
    <col min="15361" max="15361" width="12.85546875" style="2" bestFit="1" customWidth="1"/>
    <col min="15362" max="15362" width="10.5703125" style="2" customWidth="1"/>
    <col min="15363" max="15363" width="17" style="2" customWidth="1"/>
    <col min="15364" max="15364" width="18.28515625" style="2" customWidth="1"/>
    <col min="15365" max="15365" width="17.7109375" style="2" customWidth="1"/>
    <col min="15366" max="15366" width="16.7109375" style="2" customWidth="1"/>
    <col min="15367" max="15367" width="11" style="2" customWidth="1"/>
    <col min="15368" max="15368" width="1.28515625" style="2" customWidth="1"/>
    <col min="15369" max="15369" width="14.85546875" style="2" customWidth="1"/>
    <col min="15370" max="15395" width="11.7109375" style="2" customWidth="1"/>
    <col min="15396" max="15613" width="11.42578125" style="2"/>
    <col min="15614" max="15614" width="13.7109375" style="2" customWidth="1"/>
    <col min="15615" max="15615" width="75.42578125" style="2" customWidth="1"/>
    <col min="15616" max="15616" width="9" style="2" customWidth="1"/>
    <col min="15617" max="15617" width="12.85546875" style="2" bestFit="1" customWidth="1"/>
    <col min="15618" max="15618" width="10.5703125" style="2" customWidth="1"/>
    <col min="15619" max="15619" width="17" style="2" customWidth="1"/>
    <col min="15620" max="15620" width="18.28515625" style="2" customWidth="1"/>
    <col min="15621" max="15621" width="17.7109375" style="2" customWidth="1"/>
    <col min="15622" max="15622" width="16.7109375" style="2" customWidth="1"/>
    <col min="15623" max="15623" width="11" style="2" customWidth="1"/>
    <col min="15624" max="15624" width="1.28515625" style="2" customWidth="1"/>
    <col min="15625" max="15625" width="14.85546875" style="2" customWidth="1"/>
    <col min="15626" max="15651" width="11.7109375" style="2" customWidth="1"/>
    <col min="15652" max="15869" width="11.42578125" style="2"/>
    <col min="15870" max="15870" width="13.7109375" style="2" customWidth="1"/>
    <col min="15871" max="15871" width="75.42578125" style="2" customWidth="1"/>
    <col min="15872" max="15872" width="9" style="2" customWidth="1"/>
    <col min="15873" max="15873" width="12.85546875" style="2" bestFit="1" customWidth="1"/>
    <col min="15874" max="15874" width="10.5703125" style="2" customWidth="1"/>
    <col min="15875" max="15875" width="17" style="2" customWidth="1"/>
    <col min="15876" max="15876" width="18.28515625" style="2" customWidth="1"/>
    <col min="15877" max="15877" width="17.7109375" style="2" customWidth="1"/>
    <col min="15878" max="15878" width="16.7109375" style="2" customWidth="1"/>
    <col min="15879" max="15879" width="11" style="2" customWidth="1"/>
    <col min="15880" max="15880" width="1.28515625" style="2" customWidth="1"/>
    <col min="15881" max="15881" width="14.85546875" style="2" customWidth="1"/>
    <col min="15882" max="15907" width="11.7109375" style="2" customWidth="1"/>
    <col min="15908" max="16125" width="11.42578125" style="2"/>
    <col min="16126" max="16126" width="13.7109375" style="2" customWidth="1"/>
    <col min="16127" max="16127" width="75.42578125" style="2" customWidth="1"/>
    <col min="16128" max="16128" width="9" style="2" customWidth="1"/>
    <col min="16129" max="16129" width="12.85546875" style="2" bestFit="1" customWidth="1"/>
    <col min="16130" max="16130" width="10.5703125" style="2" customWidth="1"/>
    <col min="16131" max="16131" width="17" style="2" customWidth="1"/>
    <col min="16132" max="16132" width="18.28515625" style="2" customWidth="1"/>
    <col min="16133" max="16133" width="17.7109375" style="2" customWidth="1"/>
    <col min="16134" max="16134" width="16.7109375" style="2" customWidth="1"/>
    <col min="16135" max="16135" width="11" style="2" customWidth="1"/>
    <col min="16136" max="16136" width="1.28515625" style="2" customWidth="1"/>
    <col min="16137" max="16137" width="14.85546875" style="2" customWidth="1"/>
    <col min="16138" max="16163" width="11.7109375" style="2" customWidth="1"/>
    <col min="16164" max="16384" width="11.42578125" style="2"/>
  </cols>
  <sheetData>
    <row r="2" spans="1:35" ht="20.25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3" spans="1:35" ht="20.25" x14ac:dyDescent="0.3">
      <c r="A3" s="6"/>
      <c r="B3" s="4"/>
      <c r="C3" s="4"/>
      <c r="D3" s="4"/>
      <c r="E3" s="4"/>
      <c r="F3" s="4"/>
      <c r="G3" s="4"/>
      <c r="H3" s="4"/>
      <c r="I3" s="4"/>
    </row>
    <row r="4" spans="1:35" ht="25.5" customHeight="1" x14ac:dyDescent="0.25">
      <c r="A4" s="51" t="s">
        <v>1</v>
      </c>
      <c r="B4" s="52" t="s">
        <v>130</v>
      </c>
      <c r="C4" s="52"/>
      <c r="D4" s="52"/>
      <c r="E4" s="52"/>
      <c r="F4" s="52"/>
      <c r="G4" s="52"/>
      <c r="H4" s="52"/>
      <c r="I4" s="5" t="s">
        <v>2</v>
      </c>
      <c r="J4" s="18" t="s">
        <v>131</v>
      </c>
    </row>
    <row r="5" spans="1:35" ht="20.25" customHeight="1" x14ac:dyDescent="0.25">
      <c r="A5" s="51"/>
      <c r="B5" s="52"/>
      <c r="C5" s="52"/>
      <c r="D5" s="52"/>
      <c r="E5" s="52"/>
      <c r="F5" s="52"/>
      <c r="G5" s="52"/>
      <c r="H5" s="52"/>
      <c r="I5" s="5"/>
      <c r="J5" s="19" t="s">
        <v>132</v>
      </c>
    </row>
    <row r="6" spans="1:35" ht="16.5" thickBot="1" x14ac:dyDescent="0.3">
      <c r="B6" s="7"/>
    </row>
    <row r="7" spans="1:35" ht="26.25" customHeight="1" x14ac:dyDescent="0.2">
      <c r="A7" s="57" t="s">
        <v>3</v>
      </c>
      <c r="B7" s="59" t="s">
        <v>4</v>
      </c>
      <c r="C7" s="61" t="s">
        <v>5</v>
      </c>
      <c r="D7" s="63" t="s">
        <v>6</v>
      </c>
      <c r="E7" s="63" t="s">
        <v>7</v>
      </c>
      <c r="F7" s="53" t="s">
        <v>8</v>
      </c>
      <c r="G7" s="12" t="s">
        <v>47</v>
      </c>
      <c r="H7" s="11" t="s">
        <v>48</v>
      </c>
      <c r="I7" s="11" t="s">
        <v>49</v>
      </c>
      <c r="J7" s="55" t="s">
        <v>9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5" ht="15.75" x14ac:dyDescent="0.2">
      <c r="A8" s="58"/>
      <c r="B8" s="60"/>
      <c r="C8" s="62"/>
      <c r="D8" s="64"/>
      <c r="E8" s="64"/>
      <c r="F8" s="54"/>
      <c r="G8" s="20" t="s">
        <v>10</v>
      </c>
      <c r="H8" s="21" t="s">
        <v>10</v>
      </c>
      <c r="I8" s="21" t="s">
        <v>10</v>
      </c>
      <c r="J8" s="56"/>
    </row>
    <row r="9" spans="1:35" s="14" customFormat="1" ht="18" customHeight="1" x14ac:dyDescent="0.2">
      <c r="A9" s="22" t="s">
        <v>11</v>
      </c>
      <c r="B9" s="22" t="s">
        <v>83</v>
      </c>
      <c r="C9" s="22"/>
      <c r="D9" s="28"/>
      <c r="E9" s="28"/>
      <c r="F9" s="23"/>
      <c r="G9" s="24"/>
      <c r="H9" s="24"/>
      <c r="I9" s="24"/>
      <c r="J9" s="25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s="14" customFormat="1" ht="18" customHeight="1" x14ac:dyDescent="0.2">
      <c r="A10" s="26" t="s">
        <v>12</v>
      </c>
      <c r="B10" s="26" t="s">
        <v>84</v>
      </c>
      <c r="C10" s="26" t="s">
        <v>18</v>
      </c>
      <c r="D10" s="27">
        <v>1</v>
      </c>
      <c r="E10" s="27">
        <v>2246.66</v>
      </c>
      <c r="F10" s="49">
        <f>ROUND(+E10*D10,2)</f>
        <v>2246.66</v>
      </c>
      <c r="G10" s="24">
        <f>+F10</f>
        <v>2246.66</v>
      </c>
      <c r="H10" s="24"/>
      <c r="I10" s="24"/>
      <c r="J10" s="25">
        <f>SUM(G10:I10)</f>
        <v>2246.66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s="14" customFormat="1" ht="27.75" customHeight="1" x14ac:dyDescent="0.2">
      <c r="A11" s="26" t="s">
        <v>14</v>
      </c>
      <c r="B11" s="26" t="s">
        <v>85</v>
      </c>
      <c r="C11" s="26" t="s">
        <v>13</v>
      </c>
      <c r="D11" s="27">
        <v>3</v>
      </c>
      <c r="E11" s="27">
        <v>3000</v>
      </c>
      <c r="F11" s="49">
        <f t="shared" ref="F11:F60" si="0">ROUND(+E11*D11,2)</f>
        <v>9000</v>
      </c>
      <c r="G11" s="24">
        <f>+F11/3</f>
        <v>3000</v>
      </c>
      <c r="H11" s="24">
        <f>+$F$11/3</f>
        <v>3000</v>
      </c>
      <c r="I11" s="24">
        <f>+$F$11/3</f>
        <v>3000</v>
      </c>
      <c r="J11" s="25">
        <f t="shared" ref="J11:J41" si="1">SUM(G11:I11)</f>
        <v>9000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s="14" customFormat="1" ht="18" customHeight="1" x14ac:dyDescent="0.2">
      <c r="A12" s="26" t="s">
        <v>59</v>
      </c>
      <c r="B12" s="26" t="s">
        <v>86</v>
      </c>
      <c r="C12" s="26" t="s">
        <v>129</v>
      </c>
      <c r="D12" s="27">
        <v>2</v>
      </c>
      <c r="E12" s="27">
        <v>4500</v>
      </c>
      <c r="F12" s="49">
        <f t="shared" si="0"/>
        <v>9000</v>
      </c>
      <c r="G12" s="24">
        <f>+F12/D12</f>
        <v>4500</v>
      </c>
      <c r="H12" s="24"/>
      <c r="I12" s="24">
        <f>+F12/D12</f>
        <v>4500</v>
      </c>
      <c r="J12" s="25">
        <f t="shared" si="1"/>
        <v>9000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s="14" customFormat="1" ht="18" customHeight="1" x14ac:dyDescent="0.2">
      <c r="A13" s="26" t="s">
        <v>60</v>
      </c>
      <c r="B13" s="26" t="s">
        <v>87</v>
      </c>
      <c r="C13" s="26" t="s">
        <v>13</v>
      </c>
      <c r="D13" s="27">
        <v>3</v>
      </c>
      <c r="E13" s="27">
        <v>7204.9000000000005</v>
      </c>
      <c r="F13" s="49">
        <f t="shared" si="0"/>
        <v>21614.7</v>
      </c>
      <c r="G13" s="24">
        <f>+F13/3</f>
        <v>7204.9000000000005</v>
      </c>
      <c r="H13" s="24">
        <f>+F13/3</f>
        <v>7204.9000000000005</v>
      </c>
      <c r="I13" s="24">
        <f>+F13/3</f>
        <v>7204.9000000000005</v>
      </c>
      <c r="J13" s="25">
        <f t="shared" si="1"/>
        <v>21614.7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 s="14" customFormat="1" ht="18" customHeight="1" x14ac:dyDescent="0.2">
      <c r="A14" s="26" t="s">
        <v>61</v>
      </c>
      <c r="B14" s="26" t="s">
        <v>88</v>
      </c>
      <c r="C14" s="26" t="s">
        <v>20</v>
      </c>
      <c r="D14" s="27">
        <v>20952.8</v>
      </c>
      <c r="E14" s="27">
        <v>1.1000000000000001</v>
      </c>
      <c r="F14" s="49">
        <f t="shared" si="0"/>
        <v>23048.080000000002</v>
      </c>
      <c r="G14" s="24">
        <f>+$F14/3</f>
        <v>7682.6933333333336</v>
      </c>
      <c r="H14" s="24">
        <f>+$F$14/3</f>
        <v>7682.6933333333336</v>
      </c>
      <c r="I14" s="24">
        <f>+$F$14/3</f>
        <v>7682.6933333333336</v>
      </c>
      <c r="J14" s="25">
        <f t="shared" si="1"/>
        <v>23048.080000000002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s="14" customFormat="1" ht="18" customHeight="1" x14ac:dyDescent="0.2">
      <c r="A15" s="26" t="s">
        <v>62</v>
      </c>
      <c r="B15" s="26" t="s">
        <v>89</v>
      </c>
      <c r="C15" s="26" t="s">
        <v>20</v>
      </c>
      <c r="D15" s="27">
        <v>20952.8</v>
      </c>
      <c r="E15" s="27">
        <v>0.89</v>
      </c>
      <c r="F15" s="49">
        <f t="shared" si="0"/>
        <v>18647.990000000002</v>
      </c>
      <c r="G15" s="24">
        <f>+F15/3</f>
        <v>6215.9966666666669</v>
      </c>
      <c r="H15" s="24">
        <f>+F15/3</f>
        <v>6215.9966666666669</v>
      </c>
      <c r="I15" s="24">
        <f>+F15/3</f>
        <v>6215.9966666666669</v>
      </c>
      <c r="J15" s="25">
        <f t="shared" si="1"/>
        <v>18647.990000000002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s="14" customFormat="1" ht="18" customHeight="1" x14ac:dyDescent="0.2">
      <c r="A16" s="22" t="s">
        <v>16</v>
      </c>
      <c r="B16" s="22" t="s">
        <v>90</v>
      </c>
      <c r="C16" s="22"/>
      <c r="D16" s="28"/>
      <c r="E16" s="27"/>
      <c r="F16" s="49">
        <f t="shared" si="0"/>
        <v>0</v>
      </c>
      <c r="G16" s="24"/>
      <c r="H16" s="24"/>
      <c r="I16" s="24"/>
      <c r="J16" s="25">
        <f t="shared" si="1"/>
        <v>0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s="14" customFormat="1" ht="27.75" customHeight="1" x14ac:dyDescent="0.2">
      <c r="A17" s="26" t="s">
        <v>17</v>
      </c>
      <c r="B17" s="26" t="s">
        <v>91</v>
      </c>
      <c r="C17" s="26" t="s">
        <v>15</v>
      </c>
      <c r="D17" s="27">
        <v>1</v>
      </c>
      <c r="E17" s="27">
        <v>15443.06</v>
      </c>
      <c r="F17" s="49">
        <f t="shared" si="0"/>
        <v>15443.06</v>
      </c>
      <c r="G17" s="24">
        <f>+F17/3</f>
        <v>5147.6866666666665</v>
      </c>
      <c r="H17" s="24">
        <f>+F17/3</f>
        <v>5147.6866666666665</v>
      </c>
      <c r="I17" s="24">
        <f>+F17/3</f>
        <v>5147.6866666666665</v>
      </c>
      <c r="J17" s="25">
        <f t="shared" si="1"/>
        <v>15443.06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s="14" customFormat="1" ht="18" customHeight="1" x14ac:dyDescent="0.2">
      <c r="A18" s="26" t="s">
        <v>19</v>
      </c>
      <c r="B18" s="26" t="s">
        <v>92</v>
      </c>
      <c r="C18" s="26" t="s">
        <v>18</v>
      </c>
      <c r="D18" s="27">
        <v>120</v>
      </c>
      <c r="E18" s="27">
        <v>139.9</v>
      </c>
      <c r="F18" s="49">
        <f t="shared" si="0"/>
        <v>16788</v>
      </c>
      <c r="G18" s="24">
        <f>+F18/3</f>
        <v>5596</v>
      </c>
      <c r="H18" s="24">
        <f>+F18/3</f>
        <v>5596</v>
      </c>
      <c r="I18" s="24">
        <f>+F18/3</f>
        <v>5596</v>
      </c>
      <c r="J18" s="25">
        <f t="shared" si="1"/>
        <v>16788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s="14" customFormat="1" ht="18" customHeight="1" x14ac:dyDescent="0.2">
      <c r="A19" s="22" t="s">
        <v>21</v>
      </c>
      <c r="B19" s="22" t="s">
        <v>93</v>
      </c>
      <c r="C19" s="22"/>
      <c r="D19" s="28"/>
      <c r="E19" s="28"/>
      <c r="F19" s="49">
        <f t="shared" si="0"/>
        <v>0</v>
      </c>
      <c r="G19" s="24">
        <f t="shared" ref="G19" si="2">+F19/6</f>
        <v>0</v>
      </c>
      <c r="H19" s="24">
        <f t="shared" ref="H19" si="3">+F19/6</f>
        <v>0</v>
      </c>
      <c r="I19" s="24">
        <f t="shared" ref="I19" si="4">+F19/6</f>
        <v>0</v>
      </c>
      <c r="J19" s="25">
        <f t="shared" si="1"/>
        <v>0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s="14" customFormat="1" ht="27.75" customHeight="1" x14ac:dyDescent="0.2">
      <c r="A20" s="26" t="s">
        <v>22</v>
      </c>
      <c r="B20" s="26" t="s">
        <v>94</v>
      </c>
      <c r="C20" s="26" t="s">
        <v>20</v>
      </c>
      <c r="D20" s="27">
        <v>4969.3</v>
      </c>
      <c r="E20" s="27">
        <v>14.88</v>
      </c>
      <c r="F20" s="49">
        <f t="shared" si="0"/>
        <v>73943.179999999993</v>
      </c>
      <c r="G20" s="24">
        <f>+F20/2</f>
        <v>36971.589999999997</v>
      </c>
      <c r="H20" s="24">
        <f>+F20/2</f>
        <v>36971.589999999997</v>
      </c>
      <c r="I20" s="24"/>
      <c r="J20" s="25">
        <f t="shared" si="1"/>
        <v>73943.179999999993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s="14" customFormat="1" ht="18" customHeight="1" x14ac:dyDescent="0.2">
      <c r="A21" s="26" t="s">
        <v>23</v>
      </c>
      <c r="B21" s="26" t="s">
        <v>95</v>
      </c>
      <c r="C21" s="26" t="s">
        <v>20</v>
      </c>
      <c r="D21" s="27">
        <v>596.11</v>
      </c>
      <c r="E21" s="27">
        <v>24.53</v>
      </c>
      <c r="F21" s="49">
        <f t="shared" si="0"/>
        <v>14622.58</v>
      </c>
      <c r="G21" s="24">
        <f>+F21/2</f>
        <v>7311.29</v>
      </c>
      <c r="H21" s="24">
        <f>+F21/2</f>
        <v>7311.29</v>
      </c>
      <c r="I21" s="24"/>
      <c r="J21" s="25">
        <f t="shared" si="1"/>
        <v>14622.58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s="14" customFormat="1" ht="18" customHeight="1" x14ac:dyDescent="0.2">
      <c r="A22" s="26" t="s">
        <v>24</v>
      </c>
      <c r="B22" s="26" t="s">
        <v>96</v>
      </c>
      <c r="C22" s="26" t="s">
        <v>20</v>
      </c>
      <c r="D22" s="27">
        <v>8857.880000000001</v>
      </c>
      <c r="E22" s="27">
        <v>7.41</v>
      </c>
      <c r="F22" s="49">
        <f t="shared" si="0"/>
        <v>65636.89</v>
      </c>
      <c r="G22" s="24">
        <f>+F22/2</f>
        <v>32818.445</v>
      </c>
      <c r="H22" s="24">
        <f>+F22/2</f>
        <v>32818.445</v>
      </c>
      <c r="I22" s="24"/>
      <c r="J22" s="25">
        <f t="shared" si="1"/>
        <v>65636.89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s="14" customFormat="1" ht="18" customHeight="1" x14ac:dyDescent="0.2">
      <c r="A23" s="26" t="s">
        <v>25</v>
      </c>
      <c r="B23" s="26" t="s">
        <v>97</v>
      </c>
      <c r="C23" s="26" t="s">
        <v>28</v>
      </c>
      <c r="D23" s="27">
        <v>565.68000000000006</v>
      </c>
      <c r="E23" s="27">
        <v>31.67</v>
      </c>
      <c r="F23" s="49">
        <f t="shared" si="0"/>
        <v>17915.09</v>
      </c>
      <c r="G23" s="24">
        <f t="shared" ref="G23:G26" si="5">+F23/2</f>
        <v>8957.5450000000001</v>
      </c>
      <c r="H23" s="24">
        <f t="shared" ref="H23:H26" si="6">+F23/2</f>
        <v>8957.5450000000001</v>
      </c>
      <c r="I23" s="24"/>
      <c r="J23" s="25">
        <f t="shared" si="1"/>
        <v>17915.09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s="14" customFormat="1" ht="18" customHeight="1" x14ac:dyDescent="0.2">
      <c r="A24" s="26" t="s">
        <v>63</v>
      </c>
      <c r="B24" s="26" t="s">
        <v>98</v>
      </c>
      <c r="C24" s="26" t="s">
        <v>28</v>
      </c>
      <c r="D24" s="27">
        <v>3212.57</v>
      </c>
      <c r="E24" s="27">
        <v>7.7</v>
      </c>
      <c r="F24" s="49">
        <f t="shared" si="0"/>
        <v>24736.79</v>
      </c>
      <c r="G24" s="24">
        <f t="shared" si="5"/>
        <v>12368.395</v>
      </c>
      <c r="H24" s="24">
        <f t="shared" si="6"/>
        <v>12368.395</v>
      </c>
      <c r="I24" s="24"/>
      <c r="J24" s="25">
        <f t="shared" si="1"/>
        <v>24736.79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s="14" customFormat="1" ht="18" customHeight="1" x14ac:dyDescent="0.2">
      <c r="A25" s="26" t="s">
        <v>64</v>
      </c>
      <c r="B25" s="26" t="s">
        <v>99</v>
      </c>
      <c r="C25" s="26" t="s">
        <v>28</v>
      </c>
      <c r="D25" s="27">
        <v>1221.23</v>
      </c>
      <c r="E25" s="27">
        <v>7.7</v>
      </c>
      <c r="F25" s="49">
        <f t="shared" si="0"/>
        <v>9403.4699999999993</v>
      </c>
      <c r="G25" s="24">
        <f t="shared" si="5"/>
        <v>4701.7349999999997</v>
      </c>
      <c r="H25" s="24">
        <f t="shared" si="6"/>
        <v>4701.7349999999997</v>
      </c>
      <c r="I25" s="24"/>
      <c r="J25" s="25">
        <f t="shared" si="1"/>
        <v>9403.4699999999993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s="14" customFormat="1" ht="18" customHeight="1" x14ac:dyDescent="0.2">
      <c r="A26" s="26" t="s">
        <v>65</v>
      </c>
      <c r="B26" s="26" t="s">
        <v>100</v>
      </c>
      <c r="C26" s="26" t="s">
        <v>28</v>
      </c>
      <c r="D26" s="27">
        <v>97.69</v>
      </c>
      <c r="E26" s="27">
        <v>31.67</v>
      </c>
      <c r="F26" s="49">
        <f t="shared" si="0"/>
        <v>3093.84</v>
      </c>
      <c r="G26" s="24">
        <f t="shared" si="5"/>
        <v>1546.92</v>
      </c>
      <c r="H26" s="24">
        <f t="shared" si="6"/>
        <v>1546.92</v>
      </c>
      <c r="I26" s="24"/>
      <c r="J26" s="25">
        <f t="shared" si="1"/>
        <v>3093.84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s="14" customFormat="1" ht="18" customHeight="1" x14ac:dyDescent="0.2">
      <c r="A27" s="26" t="s">
        <v>66</v>
      </c>
      <c r="B27" s="26" t="s">
        <v>101</v>
      </c>
      <c r="C27" s="26" t="s">
        <v>28</v>
      </c>
      <c r="D27" s="27">
        <v>8110.43</v>
      </c>
      <c r="E27" s="27">
        <v>34.700000000000003</v>
      </c>
      <c r="F27" s="49">
        <f t="shared" si="0"/>
        <v>281431.92</v>
      </c>
      <c r="G27" s="24"/>
      <c r="H27" s="24">
        <f>+F27/2</f>
        <v>140715.96</v>
      </c>
      <c r="I27" s="24">
        <f>+F27/2</f>
        <v>140715.96</v>
      </c>
      <c r="J27" s="25">
        <f t="shared" si="1"/>
        <v>281431.92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s="14" customFormat="1" ht="27.75" customHeight="1" x14ac:dyDescent="0.2">
      <c r="A28" s="22" t="s">
        <v>26</v>
      </c>
      <c r="B28" s="22" t="s">
        <v>51</v>
      </c>
      <c r="C28" s="22"/>
      <c r="D28" s="28"/>
      <c r="E28" s="28"/>
      <c r="F28" s="49">
        <f t="shared" si="0"/>
        <v>0</v>
      </c>
      <c r="G28" s="24"/>
      <c r="H28" s="24">
        <f>+F28</f>
        <v>0</v>
      </c>
      <c r="I28" s="24"/>
      <c r="J28" s="25">
        <f t="shared" si="1"/>
        <v>0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s="14" customFormat="1" ht="18" customHeight="1" x14ac:dyDescent="0.2">
      <c r="A29" s="26" t="s">
        <v>27</v>
      </c>
      <c r="B29" s="26" t="s">
        <v>102</v>
      </c>
      <c r="C29" s="26" t="s">
        <v>20</v>
      </c>
      <c r="D29" s="27">
        <v>5656.75</v>
      </c>
      <c r="E29" s="27">
        <v>16.22</v>
      </c>
      <c r="F29" s="49">
        <f t="shared" si="0"/>
        <v>91752.49</v>
      </c>
      <c r="G29" s="24"/>
      <c r="H29" s="24"/>
      <c r="I29" s="24">
        <f>+F29</f>
        <v>91752.49</v>
      </c>
      <c r="J29" s="25">
        <f t="shared" si="1"/>
        <v>91752.49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s="14" customFormat="1" ht="18" customHeight="1" x14ac:dyDescent="0.2">
      <c r="A30" s="26" t="s">
        <v>29</v>
      </c>
      <c r="B30" s="26" t="s">
        <v>103</v>
      </c>
      <c r="C30" s="26" t="s">
        <v>20</v>
      </c>
      <c r="D30" s="27">
        <v>5656.75</v>
      </c>
      <c r="E30" s="27">
        <v>20.47</v>
      </c>
      <c r="F30" s="49">
        <f t="shared" si="0"/>
        <v>115793.67</v>
      </c>
      <c r="G30" s="24"/>
      <c r="H30" s="24">
        <f>+F30</f>
        <v>115793.67</v>
      </c>
      <c r="I30" s="24"/>
      <c r="J30" s="25">
        <f t="shared" si="1"/>
        <v>115793.67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:35" s="14" customFormat="1" ht="18" customHeight="1" x14ac:dyDescent="0.2">
      <c r="A31" s="26" t="s">
        <v>53</v>
      </c>
      <c r="B31" s="26" t="s">
        <v>104</v>
      </c>
      <c r="C31" s="26" t="s">
        <v>20</v>
      </c>
      <c r="D31" s="27">
        <v>5656.75</v>
      </c>
      <c r="E31" s="27">
        <v>37.61</v>
      </c>
      <c r="F31" s="49">
        <f t="shared" si="0"/>
        <v>212750.37</v>
      </c>
      <c r="G31" s="24"/>
      <c r="H31" s="24">
        <f>+F31</f>
        <v>212750.37</v>
      </c>
      <c r="I31" s="24"/>
      <c r="J31" s="25">
        <f t="shared" si="1"/>
        <v>212750.37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s="14" customFormat="1" ht="18" customHeight="1" x14ac:dyDescent="0.2">
      <c r="A32" s="26" t="s">
        <v>54</v>
      </c>
      <c r="B32" s="26" t="s">
        <v>105</v>
      </c>
      <c r="C32" s="26" t="s">
        <v>20</v>
      </c>
      <c r="D32" s="27">
        <v>956.94</v>
      </c>
      <c r="E32" s="27">
        <v>37.9</v>
      </c>
      <c r="F32" s="49">
        <f t="shared" si="0"/>
        <v>36268.03</v>
      </c>
      <c r="G32" s="24"/>
      <c r="H32" s="24">
        <f>+F32</f>
        <v>36268.03</v>
      </c>
      <c r="I32" s="24"/>
      <c r="J32" s="25">
        <f t="shared" si="1"/>
        <v>36268.03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:35" s="14" customFormat="1" ht="18" customHeight="1" x14ac:dyDescent="0.2">
      <c r="A33" s="26" t="s">
        <v>55</v>
      </c>
      <c r="B33" s="26" t="s">
        <v>106</v>
      </c>
      <c r="C33" s="26" t="s">
        <v>36</v>
      </c>
      <c r="D33" s="27">
        <v>3189.81</v>
      </c>
      <c r="E33" s="27">
        <v>30.38</v>
      </c>
      <c r="F33" s="49">
        <f t="shared" si="0"/>
        <v>96906.43</v>
      </c>
      <c r="G33" s="24"/>
      <c r="H33" s="24">
        <f>+F33</f>
        <v>96906.43</v>
      </c>
      <c r="I33" s="24"/>
      <c r="J33" s="25">
        <f t="shared" si="1"/>
        <v>96906.43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s="14" customFormat="1" ht="18" customHeight="1" x14ac:dyDescent="0.2">
      <c r="A34" s="26" t="s">
        <v>67</v>
      </c>
      <c r="B34" s="26" t="s">
        <v>107</v>
      </c>
      <c r="C34" s="26" t="s">
        <v>20</v>
      </c>
      <c r="D34" s="27">
        <v>5656.75</v>
      </c>
      <c r="E34" s="27">
        <v>1.1500000000000001</v>
      </c>
      <c r="F34" s="49">
        <f t="shared" si="0"/>
        <v>6505.26</v>
      </c>
      <c r="G34" s="24"/>
      <c r="H34" s="24"/>
      <c r="I34" s="24">
        <f>+F34</f>
        <v>6505.26</v>
      </c>
      <c r="J34" s="25">
        <f t="shared" si="1"/>
        <v>6505.26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s="14" customFormat="1" ht="18" customHeight="1" x14ac:dyDescent="0.2">
      <c r="A35" s="26" t="s">
        <v>68</v>
      </c>
      <c r="B35" s="26" t="s">
        <v>108</v>
      </c>
      <c r="C35" s="26" t="s">
        <v>36</v>
      </c>
      <c r="D35" s="27">
        <v>2119.7800000000002</v>
      </c>
      <c r="E35" s="27">
        <v>6.62</v>
      </c>
      <c r="F35" s="49">
        <f t="shared" si="0"/>
        <v>14032.94</v>
      </c>
      <c r="G35" s="24"/>
      <c r="H35" s="24"/>
      <c r="I35" s="24">
        <f>+F35</f>
        <v>14032.94</v>
      </c>
      <c r="J35" s="25">
        <f t="shared" si="1"/>
        <v>14032.94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s="14" customFormat="1" ht="18" customHeight="1" x14ac:dyDescent="0.2">
      <c r="A36" s="26" t="s">
        <v>69</v>
      </c>
      <c r="B36" s="26" t="s">
        <v>109</v>
      </c>
      <c r="C36" s="26" t="s">
        <v>18</v>
      </c>
      <c r="D36" s="27">
        <v>374</v>
      </c>
      <c r="E36" s="27">
        <v>87.86</v>
      </c>
      <c r="F36" s="49">
        <f t="shared" si="0"/>
        <v>32859.64</v>
      </c>
      <c r="G36" s="24"/>
      <c r="H36" s="24"/>
      <c r="I36" s="24">
        <f>+F36</f>
        <v>32859.64</v>
      </c>
      <c r="J36" s="25">
        <f t="shared" si="1"/>
        <v>32859.64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s="14" customFormat="1" ht="18" customHeight="1" x14ac:dyDescent="0.2">
      <c r="A37" s="26" t="s">
        <v>70</v>
      </c>
      <c r="B37" s="26" t="s">
        <v>110</v>
      </c>
      <c r="C37" s="26" t="s">
        <v>18</v>
      </c>
      <c r="D37" s="27">
        <v>374</v>
      </c>
      <c r="E37" s="27">
        <v>125.86</v>
      </c>
      <c r="F37" s="49">
        <f t="shared" si="0"/>
        <v>47071.64</v>
      </c>
      <c r="G37" s="24"/>
      <c r="H37" s="24"/>
      <c r="I37" s="24">
        <f>+F37</f>
        <v>47071.64</v>
      </c>
      <c r="J37" s="25">
        <f t="shared" si="1"/>
        <v>47071.64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s="14" customFormat="1" ht="18" customHeight="1" x14ac:dyDescent="0.2">
      <c r="A38" s="22" t="s">
        <v>30</v>
      </c>
      <c r="B38" s="22" t="s">
        <v>58</v>
      </c>
      <c r="C38" s="22"/>
      <c r="D38" s="28"/>
      <c r="E38" s="28"/>
      <c r="F38" s="49">
        <f t="shared" si="0"/>
        <v>0</v>
      </c>
      <c r="G38" s="24"/>
      <c r="H38" s="24"/>
      <c r="I38" s="24"/>
      <c r="J38" s="25">
        <f t="shared" si="1"/>
        <v>0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s="14" customFormat="1" ht="18" customHeight="1" x14ac:dyDescent="0.2">
      <c r="A39" s="26" t="s">
        <v>32</v>
      </c>
      <c r="B39" s="26" t="s">
        <v>111</v>
      </c>
      <c r="C39" s="26" t="s">
        <v>20</v>
      </c>
      <c r="D39" s="27">
        <v>4884.9000000000005</v>
      </c>
      <c r="E39" s="27">
        <v>3.27</v>
      </c>
      <c r="F39" s="49">
        <f t="shared" si="0"/>
        <v>15973.62</v>
      </c>
      <c r="G39" s="24"/>
      <c r="H39" s="24"/>
      <c r="I39" s="24">
        <f>+F39</f>
        <v>15973.62</v>
      </c>
      <c r="J39" s="25">
        <f t="shared" si="1"/>
        <v>15973.62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s="14" customFormat="1" ht="18" customHeight="1" x14ac:dyDescent="0.2">
      <c r="A40" s="26" t="s">
        <v>33</v>
      </c>
      <c r="B40" s="26" t="s">
        <v>112</v>
      </c>
      <c r="C40" s="26" t="s">
        <v>20</v>
      </c>
      <c r="D40" s="27">
        <v>4884.9000000000005</v>
      </c>
      <c r="E40" s="27">
        <v>16.8</v>
      </c>
      <c r="F40" s="49">
        <f t="shared" si="0"/>
        <v>82066.320000000007</v>
      </c>
      <c r="G40" s="24"/>
      <c r="H40" s="24"/>
      <c r="I40" s="24">
        <f>+F40</f>
        <v>82066.320000000007</v>
      </c>
      <c r="J40" s="25">
        <f t="shared" si="1"/>
        <v>82066.320000000007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s="14" customFormat="1" ht="18" customHeight="1" x14ac:dyDescent="0.2">
      <c r="A41" s="26" t="s">
        <v>71</v>
      </c>
      <c r="B41" s="26" t="s">
        <v>113</v>
      </c>
      <c r="C41" s="26" t="s">
        <v>20</v>
      </c>
      <c r="D41" s="27">
        <v>4884.9000000000005</v>
      </c>
      <c r="E41" s="27">
        <v>4.5200000000000005</v>
      </c>
      <c r="F41" s="49">
        <f t="shared" si="0"/>
        <v>22079.75</v>
      </c>
      <c r="G41" s="24"/>
      <c r="H41" s="24"/>
      <c r="I41" s="24">
        <f>+F41</f>
        <v>22079.75</v>
      </c>
      <c r="J41" s="25">
        <f t="shared" si="1"/>
        <v>22079.75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s="14" customFormat="1" ht="18" customHeight="1" x14ac:dyDescent="0.2">
      <c r="A42" s="26" t="s">
        <v>72</v>
      </c>
      <c r="B42" s="26" t="s">
        <v>114</v>
      </c>
      <c r="C42" s="26" t="s">
        <v>20</v>
      </c>
      <c r="D42" s="27">
        <v>4884.9000000000005</v>
      </c>
      <c r="E42" s="27">
        <v>29.2</v>
      </c>
      <c r="F42" s="49">
        <f t="shared" si="0"/>
        <v>142639.07999999999</v>
      </c>
      <c r="G42" s="24"/>
      <c r="H42" s="24"/>
      <c r="I42" s="24">
        <f>+F42</f>
        <v>142639.07999999999</v>
      </c>
      <c r="J42" s="25">
        <f t="shared" ref="J42:J60" si="7">SUM(G42:I42)</f>
        <v>142639.07999999999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s="14" customFormat="1" ht="18" customHeight="1" x14ac:dyDescent="0.2">
      <c r="A43" s="22" t="s">
        <v>34</v>
      </c>
      <c r="B43" s="22" t="s">
        <v>115</v>
      </c>
      <c r="C43" s="22"/>
      <c r="D43" s="28"/>
      <c r="E43" s="28"/>
      <c r="F43" s="49">
        <f t="shared" si="0"/>
        <v>0</v>
      </c>
      <c r="G43" s="24"/>
      <c r="H43" s="24">
        <f t="shared" ref="H43" si="8">+F43/2</f>
        <v>0</v>
      </c>
      <c r="I43" s="24">
        <f t="shared" ref="I43" si="9">+F43/2</f>
        <v>0</v>
      </c>
      <c r="J43" s="25">
        <f t="shared" si="7"/>
        <v>0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s="14" customFormat="1" ht="18" customHeight="1" x14ac:dyDescent="0.2">
      <c r="A44" s="26" t="s">
        <v>35</v>
      </c>
      <c r="B44" s="26" t="s">
        <v>116</v>
      </c>
      <c r="C44" s="26" t="s">
        <v>20</v>
      </c>
      <c r="D44" s="27">
        <v>976.89</v>
      </c>
      <c r="E44" s="27">
        <v>55.78</v>
      </c>
      <c r="F44" s="49">
        <f t="shared" si="0"/>
        <v>54490.92</v>
      </c>
      <c r="G44" s="24"/>
      <c r="H44" s="24"/>
      <c r="I44" s="24">
        <f>+F44</f>
        <v>54490.92</v>
      </c>
      <c r="J44" s="25">
        <f t="shared" si="7"/>
        <v>54490.92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s="14" customFormat="1" ht="18" customHeight="1" x14ac:dyDescent="0.2">
      <c r="A45" s="26" t="s">
        <v>50</v>
      </c>
      <c r="B45" s="26" t="s">
        <v>117</v>
      </c>
      <c r="C45" s="26" t="s">
        <v>20</v>
      </c>
      <c r="D45" s="27">
        <v>976.89</v>
      </c>
      <c r="E45" s="27">
        <v>11.02</v>
      </c>
      <c r="F45" s="49">
        <f t="shared" si="0"/>
        <v>10765.33</v>
      </c>
      <c r="G45" s="24"/>
      <c r="H45" s="24"/>
      <c r="I45" s="24">
        <f>+F45</f>
        <v>10765.33</v>
      </c>
      <c r="J45" s="25">
        <f t="shared" si="7"/>
        <v>10765.33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s="14" customFormat="1" ht="18" customHeight="1" x14ac:dyDescent="0.2">
      <c r="A46" s="26" t="s">
        <v>56</v>
      </c>
      <c r="B46" s="26" t="s">
        <v>118</v>
      </c>
      <c r="C46" s="26" t="s">
        <v>18</v>
      </c>
      <c r="D46" s="27">
        <v>70</v>
      </c>
      <c r="E46" s="27">
        <v>51.870000000000005</v>
      </c>
      <c r="F46" s="49">
        <f t="shared" si="0"/>
        <v>3630.9</v>
      </c>
      <c r="G46" s="24"/>
      <c r="H46" s="24"/>
      <c r="I46" s="24">
        <f>+F46</f>
        <v>3630.9</v>
      </c>
      <c r="J46" s="25">
        <f t="shared" si="7"/>
        <v>3630.9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s="14" customFormat="1" ht="18" customHeight="1" x14ac:dyDescent="0.2">
      <c r="A47" s="26" t="s">
        <v>57</v>
      </c>
      <c r="B47" s="26" t="s">
        <v>119</v>
      </c>
      <c r="C47" s="26" t="s">
        <v>36</v>
      </c>
      <c r="D47" s="27">
        <v>657.86</v>
      </c>
      <c r="E47" s="27">
        <v>49.47</v>
      </c>
      <c r="F47" s="49">
        <f t="shared" si="0"/>
        <v>32544.33</v>
      </c>
      <c r="G47" s="24"/>
      <c r="H47" s="24"/>
      <c r="I47" s="24">
        <f>+F47</f>
        <v>32544.33</v>
      </c>
      <c r="J47" s="25">
        <f t="shared" si="7"/>
        <v>32544.33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s="14" customFormat="1" ht="18" customHeight="1" x14ac:dyDescent="0.2">
      <c r="A48" s="22" t="s">
        <v>37</v>
      </c>
      <c r="B48" s="22" t="s">
        <v>31</v>
      </c>
      <c r="C48" s="22"/>
      <c r="D48" s="28"/>
      <c r="E48" s="28"/>
      <c r="F48" s="49">
        <f t="shared" si="0"/>
        <v>0</v>
      </c>
      <c r="G48" s="24"/>
      <c r="H48" s="24"/>
      <c r="I48" s="24"/>
      <c r="J48" s="25">
        <f t="shared" si="7"/>
        <v>0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s="14" customFormat="1" ht="18" customHeight="1" x14ac:dyDescent="0.2">
      <c r="A49" s="26" t="s">
        <v>38</v>
      </c>
      <c r="B49" s="26" t="s">
        <v>111</v>
      </c>
      <c r="C49" s="26" t="s">
        <v>20</v>
      </c>
      <c r="D49" s="27">
        <v>9434.26</v>
      </c>
      <c r="E49" s="27">
        <v>3.27</v>
      </c>
      <c r="F49" s="49">
        <f t="shared" si="0"/>
        <v>30850.03</v>
      </c>
      <c r="G49" s="24"/>
      <c r="H49" s="24"/>
      <c r="I49" s="24">
        <f t="shared" ref="I49:I57" si="10">+F49</f>
        <v>30850.03</v>
      </c>
      <c r="J49" s="25">
        <f t="shared" si="7"/>
        <v>30850.03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s="14" customFormat="1" ht="18" customHeight="1" x14ac:dyDescent="0.2">
      <c r="A50" s="26" t="s">
        <v>73</v>
      </c>
      <c r="B50" s="26" t="s">
        <v>120</v>
      </c>
      <c r="C50" s="26" t="s">
        <v>20</v>
      </c>
      <c r="D50" s="27">
        <v>9434.26</v>
      </c>
      <c r="E50" s="27">
        <v>12.540000000000001</v>
      </c>
      <c r="F50" s="49">
        <f t="shared" si="0"/>
        <v>118305.62</v>
      </c>
      <c r="G50" s="24"/>
      <c r="H50" s="24"/>
      <c r="I50" s="24">
        <f t="shared" si="10"/>
        <v>118305.62</v>
      </c>
      <c r="J50" s="25">
        <f t="shared" si="7"/>
        <v>118305.62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s="14" customFormat="1" ht="18" customHeight="1" x14ac:dyDescent="0.2">
      <c r="A51" s="26" t="s">
        <v>74</v>
      </c>
      <c r="B51" s="26" t="s">
        <v>121</v>
      </c>
      <c r="C51" s="26" t="s">
        <v>20</v>
      </c>
      <c r="D51" s="27">
        <v>9434.26</v>
      </c>
      <c r="E51" s="27">
        <v>16.8</v>
      </c>
      <c r="F51" s="49">
        <f t="shared" si="0"/>
        <v>158495.57</v>
      </c>
      <c r="G51" s="24"/>
      <c r="H51" s="24"/>
      <c r="I51" s="24">
        <f t="shared" si="10"/>
        <v>158495.57</v>
      </c>
      <c r="J51" s="25">
        <f t="shared" si="7"/>
        <v>158495.57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s="14" customFormat="1" ht="18" customHeight="1" x14ac:dyDescent="0.2">
      <c r="A52" s="26" t="s">
        <v>75</v>
      </c>
      <c r="B52" s="26" t="s">
        <v>113</v>
      </c>
      <c r="C52" s="26" t="s">
        <v>20</v>
      </c>
      <c r="D52" s="27">
        <v>9434.26</v>
      </c>
      <c r="E52" s="27">
        <v>4.5200000000000005</v>
      </c>
      <c r="F52" s="49">
        <f t="shared" si="0"/>
        <v>42642.86</v>
      </c>
      <c r="G52" s="24"/>
      <c r="H52" s="24"/>
      <c r="I52" s="24">
        <f t="shared" si="10"/>
        <v>42642.86</v>
      </c>
      <c r="J52" s="25">
        <f t="shared" si="7"/>
        <v>42642.86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s="14" customFormat="1" ht="18" customHeight="1" x14ac:dyDescent="0.2">
      <c r="A53" s="26" t="s">
        <v>76</v>
      </c>
      <c r="B53" s="26" t="s">
        <v>114</v>
      </c>
      <c r="C53" s="26" t="s">
        <v>20</v>
      </c>
      <c r="D53" s="27">
        <v>9434.26</v>
      </c>
      <c r="E53" s="27">
        <v>29.03</v>
      </c>
      <c r="F53" s="49">
        <f t="shared" si="0"/>
        <v>273876.57</v>
      </c>
      <c r="G53" s="24"/>
      <c r="H53" s="24"/>
      <c r="I53" s="24">
        <f t="shared" si="10"/>
        <v>273876.57</v>
      </c>
      <c r="J53" s="25">
        <f t="shared" si="7"/>
        <v>273876.57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s="14" customFormat="1" ht="18" customHeight="1" x14ac:dyDescent="0.2">
      <c r="A54" s="26" t="s">
        <v>77</v>
      </c>
      <c r="B54" s="26" t="s">
        <v>122</v>
      </c>
      <c r="C54" s="26" t="s">
        <v>36</v>
      </c>
      <c r="D54" s="27">
        <v>2752.46</v>
      </c>
      <c r="E54" s="27">
        <v>13.870000000000001</v>
      </c>
      <c r="F54" s="49">
        <f t="shared" si="0"/>
        <v>38176.620000000003</v>
      </c>
      <c r="G54" s="24"/>
      <c r="H54" s="24"/>
      <c r="I54" s="24">
        <f t="shared" si="10"/>
        <v>38176.620000000003</v>
      </c>
      <c r="J54" s="25">
        <f t="shared" si="7"/>
        <v>38176.620000000003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s="14" customFormat="1" ht="18" customHeight="1" x14ac:dyDescent="0.2">
      <c r="A55" s="26" t="s">
        <v>78</v>
      </c>
      <c r="B55" s="26" t="s">
        <v>123</v>
      </c>
      <c r="C55" s="26" t="s">
        <v>36</v>
      </c>
      <c r="D55" s="27">
        <v>534</v>
      </c>
      <c r="E55" s="27">
        <v>17.16</v>
      </c>
      <c r="F55" s="49">
        <f t="shared" si="0"/>
        <v>9163.44</v>
      </c>
      <c r="G55" s="24"/>
      <c r="H55" s="24"/>
      <c r="I55" s="24">
        <f t="shared" si="10"/>
        <v>9163.44</v>
      </c>
      <c r="J55" s="25">
        <f t="shared" si="7"/>
        <v>9163.44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s="14" customFormat="1" ht="18" customHeight="1" x14ac:dyDescent="0.2">
      <c r="A56" s="26" t="s">
        <v>79</v>
      </c>
      <c r="B56" s="26" t="s">
        <v>52</v>
      </c>
      <c r="C56" s="26" t="s">
        <v>20</v>
      </c>
      <c r="D56" s="27">
        <v>454.05</v>
      </c>
      <c r="E56" s="27">
        <v>40.42</v>
      </c>
      <c r="F56" s="49">
        <f t="shared" si="0"/>
        <v>18352.7</v>
      </c>
      <c r="G56" s="24"/>
      <c r="H56" s="24"/>
      <c r="I56" s="24">
        <f t="shared" si="10"/>
        <v>18352.7</v>
      </c>
      <c r="J56" s="25">
        <f t="shared" si="7"/>
        <v>18352.7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s="14" customFormat="1" ht="18" customHeight="1" x14ac:dyDescent="0.2">
      <c r="A57" s="26" t="s">
        <v>128</v>
      </c>
      <c r="B57" s="26" t="s">
        <v>124</v>
      </c>
      <c r="C57" s="26" t="s">
        <v>18</v>
      </c>
      <c r="D57" s="27">
        <v>33</v>
      </c>
      <c r="E57" s="27">
        <v>368.65000000000003</v>
      </c>
      <c r="F57" s="49">
        <f t="shared" si="0"/>
        <v>12165.45</v>
      </c>
      <c r="G57" s="24"/>
      <c r="H57" s="24"/>
      <c r="I57" s="24">
        <f t="shared" si="10"/>
        <v>12165.45</v>
      </c>
      <c r="J57" s="25">
        <f t="shared" si="7"/>
        <v>12165.45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s="14" customFormat="1" ht="18" customHeight="1" x14ac:dyDescent="0.2">
      <c r="A58" s="22" t="s">
        <v>80</v>
      </c>
      <c r="B58" s="22" t="s">
        <v>125</v>
      </c>
      <c r="C58" s="22"/>
      <c r="D58" s="28"/>
      <c r="E58" s="28"/>
      <c r="F58" s="49">
        <f t="shared" si="0"/>
        <v>0</v>
      </c>
      <c r="G58" s="24"/>
      <c r="H58" s="24"/>
      <c r="I58" s="24"/>
      <c r="J58" s="25">
        <f t="shared" si="7"/>
        <v>0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s="14" customFormat="1" ht="18" customHeight="1" x14ac:dyDescent="0.2">
      <c r="A59" s="26" t="s">
        <v>81</v>
      </c>
      <c r="B59" s="26" t="s">
        <v>126</v>
      </c>
      <c r="C59" s="26" t="s">
        <v>20</v>
      </c>
      <c r="D59" s="27">
        <v>20952.8</v>
      </c>
      <c r="E59" s="27">
        <v>0.79</v>
      </c>
      <c r="F59" s="49">
        <f t="shared" si="0"/>
        <v>16552.71</v>
      </c>
      <c r="G59" s="24">
        <f>+F59/3</f>
        <v>5517.57</v>
      </c>
      <c r="H59" s="24">
        <f>+F59/3</f>
        <v>5517.57</v>
      </c>
      <c r="I59" s="24">
        <f>+F59/3</f>
        <v>5517.57</v>
      </c>
      <c r="J59" s="25">
        <f t="shared" si="7"/>
        <v>16552.71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s="16" customFormat="1" ht="18" customHeight="1" x14ac:dyDescent="0.2">
      <c r="A60" s="26" t="s">
        <v>82</v>
      </c>
      <c r="B60" s="26" t="s">
        <v>127</v>
      </c>
      <c r="C60" s="26" t="s">
        <v>20</v>
      </c>
      <c r="D60" s="27">
        <v>20952.8</v>
      </c>
      <c r="E60" s="27">
        <v>0.8</v>
      </c>
      <c r="F60" s="49">
        <f t="shared" si="0"/>
        <v>16762.240000000002</v>
      </c>
      <c r="G60" s="24"/>
      <c r="H60" s="24"/>
      <c r="I60" s="24">
        <f>+F60</f>
        <v>16762.240000000002</v>
      </c>
      <c r="J60" s="25">
        <f t="shared" si="7"/>
        <v>16762.240000000002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</row>
    <row r="61" spans="1:35" s="1" customFormat="1" x14ac:dyDescent="0.2">
      <c r="A61" s="29"/>
      <c r="B61" s="31" t="s">
        <v>39</v>
      </c>
      <c r="C61" s="32"/>
      <c r="D61" s="33"/>
      <c r="E61" s="33"/>
      <c r="F61" s="34">
        <f>ROUND(SUM(F9:F60),2)</f>
        <v>2360046.7799999998</v>
      </c>
      <c r="G61" s="34">
        <f>SUM(G9:G60)+0.01</f>
        <v>151787.43666666668</v>
      </c>
      <c r="H61" s="34">
        <f>SUM(H9:H60)</f>
        <v>747475.22666666645</v>
      </c>
      <c r="I61" s="34">
        <f>SUM(I9:I60)</f>
        <v>1460784.1266666669</v>
      </c>
      <c r="J61" s="34">
        <f>SUM(G61:I61)-0.01</f>
        <v>2360046.7800000003</v>
      </c>
    </row>
    <row r="62" spans="1:35" s="1" customFormat="1" x14ac:dyDescent="0.2">
      <c r="A62" s="30"/>
      <c r="B62" s="35" t="s">
        <v>40</v>
      </c>
      <c r="C62" s="36">
        <v>0.1221</v>
      </c>
      <c r="D62" s="37"/>
      <c r="E62" s="33"/>
      <c r="F62" s="34">
        <f t="shared" ref="F62:J62" si="11">+F61*$C$62</f>
        <v>288161.71183799999</v>
      </c>
      <c r="G62" s="34">
        <f t="shared" si="11"/>
        <v>18533.246017000001</v>
      </c>
      <c r="H62" s="34">
        <f t="shared" si="11"/>
        <v>91266.725175999978</v>
      </c>
      <c r="I62" s="34">
        <f t="shared" si="11"/>
        <v>178361.74186600003</v>
      </c>
      <c r="J62" s="34">
        <f t="shared" si="11"/>
        <v>288161.71183800005</v>
      </c>
    </row>
    <row r="63" spans="1:35" s="1" customFormat="1" x14ac:dyDescent="0.2">
      <c r="A63" s="30"/>
      <c r="B63" s="35" t="s">
        <v>41</v>
      </c>
      <c r="C63" s="36">
        <v>0.1</v>
      </c>
      <c r="D63" s="37"/>
      <c r="E63" s="33"/>
      <c r="F63" s="34">
        <f t="shared" ref="F63:J63" si="12">+F61*$C$63</f>
        <v>236004.67799999999</v>
      </c>
      <c r="G63" s="34">
        <f t="shared" si="12"/>
        <v>15178.743666666669</v>
      </c>
      <c r="H63" s="34">
        <f t="shared" si="12"/>
        <v>74747.522666666642</v>
      </c>
      <c r="I63" s="34">
        <f t="shared" si="12"/>
        <v>146078.4126666667</v>
      </c>
      <c r="J63" s="34">
        <f t="shared" si="12"/>
        <v>236004.67800000004</v>
      </c>
    </row>
    <row r="64" spans="1:35" s="1" customFormat="1" x14ac:dyDescent="0.2">
      <c r="A64" s="30"/>
      <c r="B64" s="38"/>
      <c r="C64" s="36"/>
      <c r="D64" s="37"/>
      <c r="E64" s="33"/>
      <c r="F64" s="39"/>
      <c r="G64" s="40"/>
      <c r="H64" s="40"/>
      <c r="I64" s="40"/>
      <c r="J64" s="40"/>
    </row>
    <row r="65" spans="1:10" s="1" customFormat="1" x14ac:dyDescent="0.2">
      <c r="A65" s="30"/>
      <c r="B65" s="35" t="s">
        <v>42</v>
      </c>
      <c r="C65" s="36"/>
      <c r="D65" s="41"/>
      <c r="E65" s="33"/>
      <c r="F65" s="34">
        <f>SUM(F61:F63)</f>
        <v>2884213.1698379996</v>
      </c>
      <c r="G65" s="34">
        <f>SUM(G61:G63)</f>
        <v>185499.42635033335</v>
      </c>
      <c r="H65" s="34">
        <f t="shared" ref="H65:I65" si="13">SUM(H61:H63)</f>
        <v>913489.47450933303</v>
      </c>
      <c r="I65" s="34">
        <f t="shared" si="13"/>
        <v>1785224.2811993337</v>
      </c>
      <c r="J65" s="34">
        <f>SUM(J61:J63)</f>
        <v>2884213.1698380001</v>
      </c>
    </row>
    <row r="66" spans="1:10" s="1" customFormat="1" x14ac:dyDescent="0.2">
      <c r="A66" s="30"/>
      <c r="B66" s="35" t="s">
        <v>43</v>
      </c>
      <c r="C66" s="36">
        <v>0.18</v>
      </c>
      <c r="D66" s="37"/>
      <c r="E66" s="33"/>
      <c r="F66" s="34">
        <f>F65*C66</f>
        <v>519158.37057083991</v>
      </c>
      <c r="G66" s="42">
        <f>$C66*G65</f>
        <v>33389.896743060002</v>
      </c>
      <c r="H66" s="42">
        <f t="shared" ref="H66:I66" si="14">$C66*H65</f>
        <v>164428.10541167995</v>
      </c>
      <c r="I66" s="42">
        <f t="shared" si="14"/>
        <v>321340.37061588006</v>
      </c>
      <c r="J66" s="42">
        <f>ROUND($C66*J65,2)</f>
        <v>519158.37</v>
      </c>
    </row>
    <row r="67" spans="1:10" s="1" customFormat="1" x14ac:dyDescent="0.2">
      <c r="A67" s="30"/>
      <c r="B67" s="35"/>
      <c r="C67" s="36"/>
      <c r="D67" s="37"/>
      <c r="E67" s="33"/>
      <c r="F67" s="43"/>
      <c r="G67" s="42"/>
      <c r="H67" s="42"/>
      <c r="I67" s="42"/>
      <c r="J67" s="42"/>
    </row>
    <row r="68" spans="1:10" s="1" customFormat="1" x14ac:dyDescent="0.2">
      <c r="A68" s="30"/>
      <c r="B68" s="35" t="s">
        <v>44</v>
      </c>
      <c r="C68" s="44"/>
      <c r="D68" s="41"/>
      <c r="E68" s="33"/>
      <c r="F68" s="42">
        <f>(F65+F66)</f>
        <v>3403371.5404088395</v>
      </c>
      <c r="G68" s="42">
        <f>(G65+G66)</f>
        <v>218889.32309339335</v>
      </c>
      <c r="H68" s="42">
        <f t="shared" ref="H68:I68" si="15">(H65+H66)</f>
        <v>1077917.579921013</v>
      </c>
      <c r="I68" s="42">
        <f t="shared" si="15"/>
        <v>2106564.6518152137</v>
      </c>
      <c r="J68" s="42">
        <f>J65+F66+0.01</f>
        <v>3403371.5504088397</v>
      </c>
    </row>
    <row r="69" spans="1:10" s="1" customFormat="1" x14ac:dyDescent="0.2">
      <c r="A69" s="30"/>
      <c r="B69" s="35" t="s">
        <v>45</v>
      </c>
      <c r="C69" s="44"/>
      <c r="D69" s="37"/>
      <c r="E69" s="33"/>
      <c r="F69" s="34"/>
      <c r="G69" s="45">
        <f>+G68/F68</f>
        <v>6.4315435589232986E-2</v>
      </c>
      <c r="H69" s="45">
        <f>+H68/F68</f>
        <v>0.31672051291570863</v>
      </c>
      <c r="I69" s="45">
        <f>+I68/F68</f>
        <v>0.61896405573226276</v>
      </c>
      <c r="J69" s="45">
        <f>SUM(G69:I69)</f>
        <v>1.0000000042372044</v>
      </c>
    </row>
    <row r="70" spans="1:10" s="1" customFormat="1" x14ac:dyDescent="0.2">
      <c r="A70" s="30"/>
      <c r="B70" s="46" t="s">
        <v>46</v>
      </c>
      <c r="C70" s="47"/>
      <c r="D70" s="33"/>
      <c r="E70" s="33"/>
      <c r="F70" s="33"/>
      <c r="G70" s="48">
        <f>+G69</f>
        <v>6.4315435589232986E-2</v>
      </c>
      <c r="H70" s="48">
        <f t="shared" ref="H70:I70" si="16">+H69</f>
        <v>0.31672051291570863</v>
      </c>
      <c r="I70" s="48">
        <f t="shared" si="16"/>
        <v>0.61896405573226276</v>
      </c>
      <c r="J70" s="34"/>
    </row>
    <row r="71" spans="1:10" s="1" customFormat="1" ht="15.75" x14ac:dyDescent="0.25">
      <c r="A71" s="17"/>
      <c r="B71" s="9"/>
      <c r="C71" s="3"/>
    </row>
    <row r="72" spans="1:10" ht="15" x14ac:dyDescent="0.25">
      <c r="J72" s="10"/>
    </row>
  </sheetData>
  <mergeCells count="10">
    <mergeCell ref="A2:J2"/>
    <mergeCell ref="A4:A5"/>
    <mergeCell ref="B4:H5"/>
    <mergeCell ref="F7:F8"/>
    <mergeCell ref="J7:J8"/>
    <mergeCell ref="A7:A8"/>
    <mergeCell ref="B7:B8"/>
    <mergeCell ref="C7:C8"/>
    <mergeCell ref="D7:D8"/>
    <mergeCell ref="E7:E8"/>
  </mergeCells>
  <printOptions horizontalCentered="1"/>
  <pageMargins left="0.9055118110236221" right="0.70866141732283472" top="0.98425196850393704" bottom="0.74803149606299213" header="0.31496062992125984" footer="0.31496062992125984"/>
  <pageSetup paperSize="8" scale="89" fitToHeight="0" orientation="landscape" r:id="rId1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>JIPAC</Manager>
  <Company>JIPAC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JIPAC</dc:title>
  <dc:subject>JIPAC</dc:subject>
  <dc:creator>Usuario de Windows;JIPAC</dc:creator>
  <cp:keywords>JIPAC</cp:keywords>
  <dc:description>JIPAC</dc:description>
  <cp:lastModifiedBy>ClaudiaMS</cp:lastModifiedBy>
  <cp:revision>1</cp:revision>
  <cp:lastPrinted>2020-07-22T17:13:44Z</cp:lastPrinted>
  <dcterms:created xsi:type="dcterms:W3CDTF">2015-06-19T18:40:32Z</dcterms:created>
  <dcterms:modified xsi:type="dcterms:W3CDTF">2020-07-22T17:17:55Z</dcterms:modified>
  <cp:category>JIPAC</cp:category>
  <cp:version>JIPAC</cp:version>
</cp:coreProperties>
</file>